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matsuyama\Desktop\"/>
    </mc:Choice>
  </mc:AlternateContent>
  <xr:revisionPtr revIDLastSave="0" documentId="8_{BC85D9CB-382F-42B2-AFFA-BF1D8BB0326F}" xr6:coauthVersionLast="47" xr6:coauthVersionMax="47" xr10:uidLastSave="{00000000-0000-0000-0000-000000000000}"/>
  <workbookProtection workbookAlgorithmName="SHA-512" workbookHashValue="WJe5me4aK1YotrfgT0hO6KYM2Md54QniKUEWhodG3Ajj/Kx2bF7HpCncJo9/4YXGNj5+iXMhUZ3SZteygby44w==" workbookSaltValue="QuV0gECqob6KeoMY1H3Hgw==" workbookSpinCount="100000" lockStructure="1"/>
  <bookViews>
    <workbookView xWindow="29520" yWindow="495" windowWidth="28770" windowHeight="15450" activeTab="1" xr2:uid="{00000000-000D-0000-FFFF-FFFF00000000}"/>
  </bookViews>
  <sheets>
    <sheet name="シート説明" sheetId="2" r:id="rId1"/>
    <sheet name="計算シート" sheetId="1" r:id="rId2"/>
  </sheets>
  <definedNames>
    <definedName name="_xlnm.Print_Area" localSheetId="1">計算シート!$A$1:$AO$104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D96" i="1"/>
  <c r="AB96" i="1"/>
  <c r="Z96" i="1"/>
  <c r="N89" i="1"/>
  <c r="K89" i="1"/>
  <c r="P92" i="1" s="1"/>
  <c r="D89" i="1"/>
  <c r="C87" i="1"/>
  <c r="D92" i="1"/>
  <c r="AE58" i="1"/>
  <c r="AE57" i="1"/>
  <c r="B62" i="1" l="1"/>
  <c r="P100" i="1"/>
  <c r="U104" i="1"/>
  <c r="R104" i="1"/>
  <c r="I104" i="1"/>
  <c r="O104" i="1"/>
  <c r="M104" i="1"/>
  <c r="D104" i="1"/>
  <c r="D102" i="1"/>
  <c r="D100" i="1"/>
  <c r="U96" i="1"/>
  <c r="S92" i="1"/>
  <c r="C98" i="1"/>
  <c r="AA63" i="1"/>
  <c r="B63" i="1"/>
  <c r="X63" i="1"/>
  <c r="D96" i="1"/>
  <c r="C94" i="1"/>
  <c r="C91" i="1"/>
  <c r="Q62" i="1"/>
  <c r="H62" i="1"/>
  <c r="F62" i="1"/>
  <c r="AF60" i="1"/>
  <c r="AK60" i="1"/>
  <c r="AD60" i="1"/>
  <c r="B85" i="1"/>
  <c r="Q69" i="1" l="1"/>
  <c r="R73" i="1"/>
  <c r="N83" i="1" l="1"/>
  <c r="AG83" i="1" s="1"/>
  <c r="R96" i="1"/>
  <c r="X96" i="1" l="1"/>
  <c r="AL96" i="1"/>
  <c r="F104" i="1"/>
  <c r="W104" i="1" s="1"/>
  <c r="R83" i="1"/>
  <c r="K104" i="1" l="1"/>
</calcChain>
</file>

<file path=xl/sharedStrings.xml><?xml version="1.0" encoding="utf-8"?>
<sst xmlns="http://schemas.openxmlformats.org/spreadsheetml/2006/main" count="104" uniqueCount="98">
  <si>
    <t>記号説明</t>
    <rPh sb="0" eb="2">
      <t>キゴウ</t>
    </rPh>
    <rPh sb="2" eb="4">
      <t>セツメイ</t>
    </rPh>
    <phoneticPr fontId="1"/>
  </si>
  <si>
    <t>b   (mm)</t>
    <phoneticPr fontId="1"/>
  </si>
  <si>
    <t>B   (mm)</t>
    <phoneticPr fontId="1"/>
  </si>
  <si>
    <t>D   (mm)</t>
    <phoneticPr fontId="1"/>
  </si>
  <si>
    <t>Df  (mm)</t>
    <phoneticPr fontId="1"/>
  </si>
  <si>
    <r>
      <t>Q</t>
    </r>
    <r>
      <rPr>
        <sz val="8"/>
        <color theme="1"/>
        <rFont val="ＭＳ ゴシック"/>
        <family val="3"/>
        <charset val="128"/>
        <scheme val="major"/>
      </rPr>
      <t xml:space="preserve">A </t>
    </r>
    <r>
      <rPr>
        <sz val="11"/>
        <color theme="1"/>
        <rFont val="ＭＳ ゴシック"/>
        <family val="3"/>
        <charset val="128"/>
        <scheme val="major"/>
      </rPr>
      <t>（kN）</t>
    </r>
    <phoneticPr fontId="1"/>
  </si>
  <si>
    <t>Q （kN）</t>
    <phoneticPr fontId="1"/>
  </si>
  <si>
    <t>：コンクリートの設計基準強度</t>
    <rPh sb="8" eb="10">
      <t>セッケイ</t>
    </rPh>
    <rPh sb="10" eb="12">
      <t>キジュン</t>
    </rPh>
    <rPh sb="12" eb="14">
      <t>キョウド</t>
    </rPh>
    <phoneticPr fontId="1"/>
  </si>
  <si>
    <t>：基礎梁幅</t>
    <rPh sb="1" eb="4">
      <t>キソハリ</t>
    </rPh>
    <rPh sb="4" eb="5">
      <t>ハバ</t>
    </rPh>
    <phoneticPr fontId="1"/>
  </si>
  <si>
    <t>：基礎幅</t>
    <rPh sb="1" eb="3">
      <t>キソ</t>
    </rPh>
    <rPh sb="3" eb="4">
      <t>ハバ</t>
    </rPh>
    <phoneticPr fontId="1"/>
  </si>
  <si>
    <t>：基礎梁せい</t>
    <rPh sb="1" eb="3">
      <t>キソ</t>
    </rPh>
    <rPh sb="3" eb="4">
      <t>ハリ</t>
    </rPh>
    <phoneticPr fontId="1"/>
  </si>
  <si>
    <t>：根入れ深さ</t>
    <rPh sb="1" eb="3">
      <t>ネイ</t>
    </rPh>
    <rPh sb="4" eb="5">
      <t>フカ</t>
    </rPh>
    <phoneticPr fontId="1"/>
  </si>
  <si>
    <t>：基礎梁にかかる地反力</t>
    <rPh sb="1" eb="3">
      <t>キソ</t>
    </rPh>
    <rPh sb="3" eb="4">
      <t>ハリ</t>
    </rPh>
    <rPh sb="8" eb="11">
      <t>チハンリョク</t>
    </rPh>
    <phoneticPr fontId="1"/>
  </si>
  <si>
    <t>：基礎梁の許容せん断力</t>
    <rPh sb="1" eb="3">
      <t>キソ</t>
    </rPh>
    <rPh sb="3" eb="4">
      <t>ハリ</t>
    </rPh>
    <rPh sb="5" eb="7">
      <t>キョヨウ</t>
    </rPh>
    <rPh sb="9" eb="10">
      <t>ダン</t>
    </rPh>
    <rPh sb="10" eb="11">
      <t>リョク</t>
    </rPh>
    <phoneticPr fontId="1"/>
  </si>
  <si>
    <t>：単純梁の時の基礎梁にかかるせん断力</t>
    <rPh sb="1" eb="3">
      <t>タンジュン</t>
    </rPh>
    <rPh sb="3" eb="4">
      <t>ハリ</t>
    </rPh>
    <rPh sb="5" eb="6">
      <t>トキ</t>
    </rPh>
    <rPh sb="7" eb="9">
      <t>キソ</t>
    </rPh>
    <rPh sb="9" eb="10">
      <t>ハリ</t>
    </rPh>
    <rPh sb="16" eb="17">
      <t>ダン</t>
    </rPh>
    <rPh sb="17" eb="18">
      <t>リョク</t>
    </rPh>
    <phoneticPr fontId="1"/>
  </si>
  <si>
    <t>d　 (mm）</t>
    <phoneticPr fontId="1"/>
  </si>
  <si>
    <t>：基礎せい</t>
    <rPh sb="1" eb="3">
      <t>キソ</t>
    </rPh>
    <phoneticPr fontId="1"/>
  </si>
  <si>
    <t>：基礎梁がせん断補強筋なしの場合の許容柱間</t>
    <rPh sb="1" eb="3">
      <t>キソ</t>
    </rPh>
    <rPh sb="3" eb="4">
      <t>ハリ</t>
    </rPh>
    <rPh sb="7" eb="8">
      <t>ダン</t>
    </rPh>
    <rPh sb="8" eb="11">
      <t>ホキョウキン</t>
    </rPh>
    <rPh sb="14" eb="16">
      <t>バアイ</t>
    </rPh>
    <rPh sb="17" eb="19">
      <t>キョヨウ</t>
    </rPh>
    <rPh sb="19" eb="21">
      <t>ハシラマ</t>
    </rPh>
    <phoneticPr fontId="1"/>
  </si>
  <si>
    <t>：基礎及び埋め戻し土の平均単位体積重量</t>
    <rPh sb="1" eb="3">
      <t>キソ</t>
    </rPh>
    <rPh sb="3" eb="4">
      <t>オヨ</t>
    </rPh>
    <rPh sb="5" eb="6">
      <t>ウ</t>
    </rPh>
    <rPh sb="7" eb="8">
      <t>モド</t>
    </rPh>
    <rPh sb="9" eb="10">
      <t>ド</t>
    </rPh>
    <rPh sb="11" eb="13">
      <t>ヘイキン</t>
    </rPh>
    <rPh sb="13" eb="15">
      <t>タンイ</t>
    </rPh>
    <rPh sb="15" eb="17">
      <t>タイセキ</t>
    </rPh>
    <rPh sb="17" eb="19">
      <t>ジュウリョウ</t>
    </rPh>
    <phoneticPr fontId="1"/>
  </si>
  <si>
    <t>σ＝</t>
    <phoneticPr fontId="1"/>
  </si>
  <si>
    <t>Fc＝</t>
    <phoneticPr fontId="1"/>
  </si>
  <si>
    <t>b＝</t>
    <phoneticPr fontId="1"/>
  </si>
  <si>
    <t>mm</t>
    <phoneticPr fontId="1"/>
  </si>
  <si>
    <t>B＝</t>
    <phoneticPr fontId="1"/>
  </si>
  <si>
    <t>基礎梁にかかる地反力</t>
    <rPh sb="0" eb="2">
      <t>キソ</t>
    </rPh>
    <rPh sb="2" eb="3">
      <t>ハリ</t>
    </rPh>
    <rPh sb="7" eb="10">
      <t>チハンリョク</t>
    </rPh>
    <phoneticPr fontId="1"/>
  </si>
  <si>
    <t>：コンクリートの単位体積重量</t>
    <rPh sb="8" eb="10">
      <t>タンイ</t>
    </rPh>
    <rPh sb="10" eb="12">
      <t>タイセキ</t>
    </rPh>
    <rPh sb="12" eb="14">
      <t>ジュウリョウ</t>
    </rPh>
    <phoneticPr fontId="1"/>
  </si>
  <si>
    <t>基礎梁の許容せん断力</t>
    <rPh sb="0" eb="2">
      <t>キソ</t>
    </rPh>
    <rPh sb="2" eb="3">
      <t>ハリ</t>
    </rPh>
    <rPh sb="4" eb="6">
      <t>キョヨウ</t>
    </rPh>
    <rPh sb="8" eb="9">
      <t>ダン</t>
    </rPh>
    <rPh sb="9" eb="10">
      <t>リョク</t>
    </rPh>
    <phoneticPr fontId="1"/>
  </si>
  <si>
    <t>単純梁の時の基礎梁にかかる地反力によるせん断力</t>
    <rPh sb="0" eb="2">
      <t>タンジュン</t>
    </rPh>
    <rPh sb="2" eb="3">
      <t>ハリ</t>
    </rPh>
    <rPh sb="4" eb="5">
      <t>トキ</t>
    </rPh>
    <rPh sb="6" eb="8">
      <t>キソ</t>
    </rPh>
    <rPh sb="8" eb="9">
      <t>ハリ</t>
    </rPh>
    <rPh sb="13" eb="16">
      <t>チハンリョク</t>
    </rPh>
    <rPh sb="21" eb="22">
      <t>ダン</t>
    </rPh>
    <rPh sb="22" eb="23">
      <t>リョク</t>
    </rPh>
    <phoneticPr fontId="1"/>
  </si>
  <si>
    <t>設計最大柱間L＝</t>
    <rPh sb="0" eb="2">
      <t>セッケイ</t>
    </rPh>
    <rPh sb="2" eb="4">
      <t>サイダイ</t>
    </rPh>
    <rPh sb="4" eb="5">
      <t>ハシラ</t>
    </rPh>
    <rPh sb="5" eb="6">
      <t>マ</t>
    </rPh>
    <phoneticPr fontId="1"/>
  </si>
  <si>
    <t>判定</t>
    <rPh sb="0" eb="2">
      <t>ハンテイ</t>
    </rPh>
    <phoneticPr fontId="1"/>
  </si>
  <si>
    <t>m</t>
    <phoneticPr fontId="1"/>
  </si>
  <si>
    <t>基礎梁の許容柱間の検討</t>
    <rPh sb="0" eb="2">
      <t>キソ</t>
    </rPh>
    <rPh sb="2" eb="3">
      <t>ハリ</t>
    </rPh>
    <rPh sb="4" eb="6">
      <t>キョヨウ</t>
    </rPh>
    <rPh sb="6" eb="7">
      <t>ハシラ</t>
    </rPh>
    <rPh sb="7" eb="8">
      <t>マ</t>
    </rPh>
    <rPh sb="9" eb="11">
      <t>ケントウ</t>
    </rPh>
    <phoneticPr fontId="1"/>
  </si>
  <si>
    <t>∴単純梁の時の補強筋が不要となる許容柱間（La）</t>
    <rPh sb="1" eb="3">
      <t>タンジュン</t>
    </rPh>
    <rPh sb="3" eb="4">
      <t>ハリ</t>
    </rPh>
    <rPh sb="5" eb="6">
      <t>トキ</t>
    </rPh>
    <rPh sb="7" eb="9">
      <t>ホキョウ</t>
    </rPh>
    <rPh sb="9" eb="10">
      <t>キン</t>
    </rPh>
    <rPh sb="11" eb="13">
      <t>フヨウ</t>
    </rPh>
    <rPh sb="16" eb="18">
      <t>キョヨウ</t>
    </rPh>
    <rPh sb="18" eb="20">
      <t>ハシラマ</t>
    </rPh>
    <phoneticPr fontId="1"/>
  </si>
  <si>
    <t>上式を満足する場合はコンクリートのみで基礎梁に発生するせん断力を負担できるため、</t>
    <rPh sb="0" eb="2">
      <t>ジョウシキ</t>
    </rPh>
    <rPh sb="3" eb="5">
      <t>マンゾク</t>
    </rPh>
    <rPh sb="7" eb="9">
      <t>バアイ</t>
    </rPh>
    <rPh sb="19" eb="21">
      <t>キソ</t>
    </rPh>
    <rPh sb="21" eb="22">
      <t>ハリ</t>
    </rPh>
    <rPh sb="23" eb="25">
      <t>ハッセイ</t>
    </rPh>
    <rPh sb="29" eb="30">
      <t>ダン</t>
    </rPh>
    <rPh sb="30" eb="31">
      <t>リョク</t>
    </rPh>
    <rPh sb="32" eb="34">
      <t>フタン</t>
    </rPh>
    <phoneticPr fontId="1"/>
  </si>
  <si>
    <t>σ’＝σ-γ’×Df-γ×ｂ×（D-Df）/B＝</t>
    <phoneticPr fontId="1"/>
  </si>
  <si>
    <t>：コンクリートの許容付着断応力度（長期）</t>
    <rPh sb="8" eb="10">
      <t>キョヨウ</t>
    </rPh>
    <rPh sb="10" eb="12">
      <t>フチャク</t>
    </rPh>
    <rPh sb="12" eb="13">
      <t>ダン</t>
    </rPh>
    <rPh sb="13" eb="16">
      <t>オウリョクド</t>
    </rPh>
    <rPh sb="17" eb="19">
      <t>チョウキ</t>
    </rPh>
    <phoneticPr fontId="1"/>
  </si>
  <si>
    <t>：コンクリートの許容せん断応力度（長期）</t>
    <rPh sb="8" eb="10">
      <t>キョヨウ</t>
    </rPh>
    <rPh sb="12" eb="13">
      <t>ダン</t>
    </rPh>
    <rPh sb="13" eb="16">
      <t>オウリョクド</t>
    </rPh>
    <rPh sb="17" eb="19">
      <t>チョウキ</t>
    </rPh>
    <phoneticPr fontId="1"/>
  </si>
  <si>
    <t>：ベース筋の存在引張応力度</t>
    <rPh sb="4" eb="5">
      <t>キン</t>
    </rPh>
    <rPh sb="6" eb="8">
      <t>ソンザイ</t>
    </rPh>
    <rPh sb="8" eb="10">
      <t>ヒッパリ</t>
    </rPh>
    <rPh sb="10" eb="12">
      <t>オウリョク</t>
    </rPh>
    <rPh sb="12" eb="13">
      <t>ド</t>
    </rPh>
    <phoneticPr fontId="1"/>
  </si>
  <si>
    <r>
      <t>d</t>
    </r>
    <r>
      <rPr>
        <sz val="9"/>
        <color theme="1"/>
        <rFont val="ＭＳ ゴシック"/>
        <family val="3"/>
        <charset val="128"/>
        <scheme val="major"/>
      </rPr>
      <t>b</t>
    </r>
    <r>
      <rPr>
        <sz val="11"/>
        <color theme="1"/>
        <rFont val="ＭＳ ゴシック"/>
        <family val="3"/>
        <charset val="128"/>
        <scheme val="major"/>
      </rPr>
      <t xml:space="preserve">   (mm)</t>
    </r>
    <phoneticPr fontId="1"/>
  </si>
  <si>
    <r>
      <t>l</t>
    </r>
    <r>
      <rPr>
        <sz val="9"/>
        <color theme="1"/>
        <rFont val="ＭＳ ゴシック"/>
        <family val="3"/>
        <charset val="128"/>
        <scheme val="major"/>
      </rPr>
      <t>d</t>
    </r>
    <r>
      <rPr>
        <sz val="11"/>
        <color theme="1"/>
        <rFont val="ＭＳ ゴシック"/>
        <family val="3"/>
        <charset val="128"/>
        <scheme val="major"/>
      </rPr>
      <t xml:space="preserve">   (mm)</t>
    </r>
    <phoneticPr fontId="1"/>
  </si>
  <si>
    <t>：必要定着長さ</t>
    <rPh sb="1" eb="3">
      <t>ヒツヨウ</t>
    </rPh>
    <rPh sb="3" eb="5">
      <t>テイチャク</t>
    </rPh>
    <rPh sb="5" eb="6">
      <t>ナガ</t>
    </rPh>
    <phoneticPr fontId="1"/>
  </si>
  <si>
    <t>l　  (mm)</t>
    <phoneticPr fontId="1"/>
  </si>
  <si>
    <t>：定着長さ（（B-ｂ）/2-70とする。）</t>
    <rPh sb="1" eb="3">
      <t>テイチャク</t>
    </rPh>
    <rPh sb="3" eb="4">
      <t>ナガ</t>
    </rPh>
    <phoneticPr fontId="1"/>
  </si>
  <si>
    <t>M　（kN・m)</t>
    <phoneticPr fontId="1"/>
  </si>
  <si>
    <t>：基礎ベースに作用する曲げモーメント</t>
    <rPh sb="1" eb="3">
      <t>キソ</t>
    </rPh>
    <rPh sb="7" eb="9">
      <t>サヨウ</t>
    </rPh>
    <rPh sb="11" eb="12">
      <t>マ</t>
    </rPh>
    <phoneticPr fontId="1"/>
  </si>
  <si>
    <t>ただし　α＝1.0とする。</t>
    <phoneticPr fontId="1"/>
  </si>
  <si>
    <t>：ベース筋の1ｍ当たりの鉄筋断面積</t>
    <rPh sb="4" eb="5">
      <t>キン</t>
    </rPh>
    <rPh sb="8" eb="9">
      <t>ア</t>
    </rPh>
    <rPh sb="12" eb="14">
      <t>テッキン</t>
    </rPh>
    <rPh sb="14" eb="16">
      <t>ダンメン</t>
    </rPh>
    <rPh sb="16" eb="17">
      <t>セキ</t>
    </rPh>
    <phoneticPr fontId="1"/>
  </si>
  <si>
    <t>・基礎梁補強筋のフックの要否は日本建築学会鉄筋コンクリート構造計算基準・同解説　第15条によりコンクリートの許容せん断力を算定し、基礎梁が受けるせん断力が基礎梁のコンクリートの許容せん断力のみで満足する場合は基礎梁補強のフックは不要とすることができます。</t>
    <rPh sb="1" eb="3">
      <t>キソ</t>
    </rPh>
    <rPh sb="3" eb="4">
      <t>ハリ</t>
    </rPh>
    <rPh sb="4" eb="6">
      <t>ホキョウ</t>
    </rPh>
    <rPh sb="6" eb="7">
      <t>キン</t>
    </rPh>
    <rPh sb="12" eb="14">
      <t>ヨウヒ</t>
    </rPh>
    <rPh sb="15" eb="17">
      <t>ニホン</t>
    </rPh>
    <rPh sb="17" eb="19">
      <t>ケンチク</t>
    </rPh>
    <rPh sb="19" eb="21">
      <t>ガッカイ</t>
    </rPh>
    <rPh sb="21" eb="23">
      <t>テッキン</t>
    </rPh>
    <rPh sb="29" eb="31">
      <t>コウゾウ</t>
    </rPh>
    <rPh sb="31" eb="33">
      <t>ケイサン</t>
    </rPh>
    <rPh sb="33" eb="35">
      <t>キジュン</t>
    </rPh>
    <rPh sb="36" eb="37">
      <t>ドウ</t>
    </rPh>
    <rPh sb="37" eb="39">
      <t>カイセツ</t>
    </rPh>
    <rPh sb="40" eb="41">
      <t>ダイ</t>
    </rPh>
    <rPh sb="43" eb="44">
      <t>ジョウ</t>
    </rPh>
    <rPh sb="54" eb="56">
      <t>キョヨウ</t>
    </rPh>
    <rPh sb="58" eb="59">
      <t>ダン</t>
    </rPh>
    <rPh sb="59" eb="60">
      <t>リョク</t>
    </rPh>
    <rPh sb="61" eb="63">
      <t>サンテイ</t>
    </rPh>
    <rPh sb="65" eb="67">
      <t>キソ</t>
    </rPh>
    <rPh sb="67" eb="68">
      <t>ハリ</t>
    </rPh>
    <rPh sb="69" eb="70">
      <t>ウ</t>
    </rPh>
    <rPh sb="74" eb="75">
      <t>ダン</t>
    </rPh>
    <rPh sb="75" eb="76">
      <t>リョク</t>
    </rPh>
    <rPh sb="77" eb="79">
      <t>キソ</t>
    </rPh>
    <rPh sb="79" eb="80">
      <t>ハリ</t>
    </rPh>
    <rPh sb="88" eb="90">
      <t>キョヨウ</t>
    </rPh>
    <rPh sb="92" eb="93">
      <t>ダン</t>
    </rPh>
    <rPh sb="93" eb="94">
      <t>リョク</t>
    </rPh>
    <rPh sb="97" eb="99">
      <t>マンゾク</t>
    </rPh>
    <rPh sb="101" eb="103">
      <t>バアイ</t>
    </rPh>
    <rPh sb="104" eb="106">
      <t>キソ</t>
    </rPh>
    <rPh sb="106" eb="107">
      <t>ハリ</t>
    </rPh>
    <rPh sb="107" eb="109">
      <t>ホキョウ</t>
    </rPh>
    <rPh sb="114" eb="116">
      <t>フヨウ</t>
    </rPh>
    <phoneticPr fontId="1"/>
  </si>
  <si>
    <t>・算定対象は、構造計算を行わない（壁量計算）木造及び鉄骨造とします。</t>
    <rPh sb="1" eb="3">
      <t>サンテイ</t>
    </rPh>
    <rPh sb="3" eb="5">
      <t>タイショウ</t>
    </rPh>
    <rPh sb="7" eb="9">
      <t>コウゾウ</t>
    </rPh>
    <rPh sb="9" eb="11">
      <t>ケイサン</t>
    </rPh>
    <rPh sb="12" eb="13">
      <t>オコナ</t>
    </rPh>
    <rPh sb="17" eb="19">
      <t>カベリョウ</t>
    </rPh>
    <rPh sb="19" eb="21">
      <t>ケイサン</t>
    </rPh>
    <rPh sb="22" eb="24">
      <t>モクゾウ</t>
    </rPh>
    <rPh sb="24" eb="25">
      <t>オヨ</t>
    </rPh>
    <rPh sb="26" eb="28">
      <t>テッコツ</t>
    </rPh>
    <rPh sb="28" eb="29">
      <t>ヅクリ</t>
    </rPh>
    <phoneticPr fontId="1"/>
  </si>
  <si>
    <t>・このExcelシートは布基礎またはべた基礎の基礎梁にフックが必要か否か及び布基礎のベース筋にフックが必要か否かを検討するものです。</t>
    <rPh sb="12" eb="15">
      <t>ヌノキソ</t>
    </rPh>
    <rPh sb="20" eb="22">
      <t>キソ</t>
    </rPh>
    <rPh sb="23" eb="25">
      <t>キソ</t>
    </rPh>
    <rPh sb="25" eb="26">
      <t>ハリ</t>
    </rPh>
    <rPh sb="31" eb="33">
      <t>ヒツヨウ</t>
    </rPh>
    <rPh sb="34" eb="35">
      <t>イナ</t>
    </rPh>
    <rPh sb="36" eb="37">
      <t>オヨ</t>
    </rPh>
    <rPh sb="38" eb="41">
      <t>ヌノキソ</t>
    </rPh>
    <rPh sb="45" eb="46">
      <t>キン</t>
    </rPh>
    <rPh sb="51" eb="53">
      <t>ヒツヨウ</t>
    </rPh>
    <rPh sb="54" eb="55">
      <t>イナ</t>
    </rPh>
    <rPh sb="57" eb="59">
      <t>ケントウ</t>
    </rPh>
    <phoneticPr fontId="1"/>
  </si>
  <si>
    <t>基礎形状</t>
    <rPh sb="0" eb="2">
      <t>キソ</t>
    </rPh>
    <rPh sb="2" eb="4">
      <t>ケイジョウ</t>
    </rPh>
    <phoneticPr fontId="1"/>
  </si>
  <si>
    <t>布基礎</t>
    <rPh sb="0" eb="3">
      <t>ヌノキソ</t>
    </rPh>
    <phoneticPr fontId="1"/>
  </si>
  <si>
    <t>べた基礎</t>
    <rPh sb="2" eb="4">
      <t>キソ</t>
    </rPh>
    <phoneticPr fontId="1"/>
  </si>
  <si>
    <t>fa＝1/10Fcかつ（1.35+1/25Fc）以下＝</t>
    <rPh sb="24" eb="26">
      <t>イカ</t>
    </rPh>
    <phoneticPr fontId="1"/>
  </si>
  <si>
    <t>mm</t>
    <phoneticPr fontId="1"/>
  </si>
  <si>
    <t>　設計接地圧を算定済の場合は設計値を入力してください。</t>
    <rPh sb="1" eb="3">
      <t>セッケイ</t>
    </rPh>
    <rPh sb="3" eb="5">
      <t>セッチ</t>
    </rPh>
    <rPh sb="5" eb="6">
      <t>アツ</t>
    </rPh>
    <rPh sb="7" eb="9">
      <t>サンテイ</t>
    </rPh>
    <rPh sb="9" eb="10">
      <t>スミ</t>
    </rPh>
    <rPh sb="11" eb="13">
      <t>バアイ</t>
    </rPh>
    <rPh sb="14" eb="16">
      <t>セッケイ</t>
    </rPh>
    <rPh sb="16" eb="17">
      <t>チ</t>
    </rPh>
    <rPh sb="18" eb="20">
      <t>ニュウリョク</t>
    </rPh>
    <phoneticPr fontId="1"/>
  </si>
  <si>
    <t>・取り扱う荷重は長期荷重として基礎梁の支持条件は単純梁とします。</t>
    <rPh sb="1" eb="2">
      <t>ト</t>
    </rPh>
    <rPh sb="3" eb="4">
      <t>アツカ</t>
    </rPh>
    <rPh sb="5" eb="7">
      <t>カジュウ</t>
    </rPh>
    <rPh sb="8" eb="10">
      <t>チョウキ</t>
    </rPh>
    <rPh sb="10" eb="12">
      <t>カジュウ</t>
    </rPh>
    <rPh sb="15" eb="17">
      <t>キソ</t>
    </rPh>
    <rPh sb="17" eb="18">
      <t>ハリ</t>
    </rPh>
    <rPh sb="19" eb="21">
      <t>シジ</t>
    </rPh>
    <rPh sb="21" eb="23">
      <t>ジョウケン</t>
    </rPh>
    <rPh sb="24" eb="26">
      <t>タンジュン</t>
    </rPh>
    <rPh sb="26" eb="27">
      <t>ハリ</t>
    </rPh>
    <phoneticPr fontId="1"/>
  </si>
  <si>
    <t>　短期荷重を扱う場合は短期の設計地耐力または設計接地圧を長期に換算（短期/1.5）して使用してください。</t>
    <rPh sb="1" eb="3">
      <t>タンキ</t>
    </rPh>
    <rPh sb="3" eb="5">
      <t>カジュウ</t>
    </rPh>
    <rPh sb="6" eb="7">
      <t>アツカ</t>
    </rPh>
    <rPh sb="8" eb="10">
      <t>バアイ</t>
    </rPh>
    <rPh sb="11" eb="13">
      <t>タンキ</t>
    </rPh>
    <rPh sb="14" eb="16">
      <t>セッケイ</t>
    </rPh>
    <rPh sb="16" eb="19">
      <t>チタイリョク</t>
    </rPh>
    <rPh sb="22" eb="24">
      <t>セッケイ</t>
    </rPh>
    <rPh sb="24" eb="26">
      <t>セッチ</t>
    </rPh>
    <rPh sb="26" eb="27">
      <t>アツ</t>
    </rPh>
    <rPh sb="28" eb="30">
      <t>チョウキ</t>
    </rPh>
    <rPh sb="31" eb="33">
      <t>カンサン</t>
    </rPh>
    <rPh sb="34" eb="36">
      <t>タンキ</t>
    </rPh>
    <rPh sb="43" eb="45">
      <t>シヨウ</t>
    </rPh>
    <phoneticPr fontId="1"/>
  </si>
  <si>
    <t>基礎梁の補強筋にフックを不要とすることができる。</t>
    <rPh sb="0" eb="2">
      <t>キソ</t>
    </rPh>
    <rPh sb="2" eb="3">
      <t>ハリ</t>
    </rPh>
    <rPh sb="4" eb="6">
      <t>ホキョウ</t>
    </rPh>
    <rPh sb="6" eb="7">
      <t>キン</t>
    </rPh>
    <rPh sb="12" eb="14">
      <t>フヨウ</t>
    </rPh>
    <phoneticPr fontId="1"/>
  </si>
  <si>
    <r>
      <t>σ （kN/m＾</t>
    </r>
    <r>
      <rPr>
        <sz val="9"/>
        <color theme="1"/>
        <rFont val="ＭＳ ゴシック"/>
        <family val="3"/>
        <charset val="128"/>
        <scheme val="major"/>
      </rPr>
      <t>2</t>
    </r>
    <r>
      <rPr>
        <sz val="11"/>
        <color theme="1"/>
        <rFont val="ＭＳ ゴシック"/>
        <family val="3"/>
        <charset val="128"/>
        <scheme val="major"/>
      </rPr>
      <t>）</t>
    </r>
    <phoneticPr fontId="1"/>
  </si>
  <si>
    <r>
      <t>Fc （N/mm＾</t>
    </r>
    <r>
      <rPr>
        <sz val="9"/>
        <color theme="1"/>
        <rFont val="ＭＳ ゴシック"/>
        <family val="3"/>
        <charset val="128"/>
        <scheme val="major"/>
      </rPr>
      <t>2</t>
    </r>
    <r>
      <rPr>
        <sz val="11"/>
        <color theme="1"/>
        <rFont val="ＭＳ ゴシック"/>
        <family val="3"/>
        <charset val="128"/>
        <scheme val="major"/>
      </rPr>
      <t>）</t>
    </r>
    <phoneticPr fontId="1"/>
  </si>
  <si>
    <r>
      <t>fs （N/mm＾</t>
    </r>
    <r>
      <rPr>
        <sz val="9"/>
        <color theme="1"/>
        <rFont val="ＭＳ ゴシック"/>
        <family val="3"/>
        <charset val="128"/>
        <scheme val="major"/>
      </rPr>
      <t>2</t>
    </r>
    <r>
      <rPr>
        <sz val="11"/>
        <color theme="1"/>
        <rFont val="ＭＳ ゴシック"/>
        <family val="3"/>
        <charset val="128"/>
        <scheme val="major"/>
      </rPr>
      <t>）</t>
    </r>
    <phoneticPr fontId="1"/>
  </si>
  <si>
    <r>
      <t>fa （N/mm＾</t>
    </r>
    <r>
      <rPr>
        <sz val="9"/>
        <color theme="1"/>
        <rFont val="ＭＳ ゴシック"/>
        <family val="3"/>
        <charset val="128"/>
        <scheme val="major"/>
      </rPr>
      <t>2</t>
    </r>
    <r>
      <rPr>
        <sz val="11"/>
        <color theme="1"/>
        <rFont val="ＭＳ ゴシック"/>
        <family val="3"/>
        <charset val="128"/>
        <scheme val="major"/>
      </rPr>
      <t>）</t>
    </r>
    <phoneticPr fontId="1"/>
  </si>
  <si>
    <r>
      <t>σ’(kN/m＾</t>
    </r>
    <r>
      <rPr>
        <sz val="9"/>
        <color theme="1"/>
        <rFont val="ＭＳ ゴシック"/>
        <family val="3"/>
        <charset val="128"/>
        <scheme val="major"/>
      </rPr>
      <t>2</t>
    </r>
    <r>
      <rPr>
        <sz val="11"/>
        <color theme="1"/>
        <rFont val="ＭＳ ゴシック"/>
        <family val="3"/>
        <charset val="128"/>
        <scheme val="major"/>
      </rPr>
      <t>）</t>
    </r>
    <phoneticPr fontId="1"/>
  </si>
  <si>
    <r>
      <t>γ’(20kN/m＾</t>
    </r>
    <r>
      <rPr>
        <sz val="9"/>
        <color theme="1"/>
        <rFont val="ＭＳ ゴシック"/>
        <family val="3"/>
        <charset val="128"/>
        <scheme val="major"/>
      </rPr>
      <t>3</t>
    </r>
    <r>
      <rPr>
        <sz val="11"/>
        <color theme="1"/>
        <rFont val="ＭＳ ゴシック"/>
        <family val="3"/>
        <charset val="128"/>
        <scheme val="major"/>
      </rPr>
      <t>）</t>
    </r>
    <phoneticPr fontId="1"/>
  </si>
  <si>
    <r>
      <t>γ　(24kN/m＾</t>
    </r>
    <r>
      <rPr>
        <sz val="9"/>
        <color theme="1"/>
        <rFont val="ＭＳ ゴシック"/>
        <family val="3"/>
        <charset val="128"/>
        <scheme val="major"/>
      </rPr>
      <t>3</t>
    </r>
    <r>
      <rPr>
        <sz val="11"/>
        <color theme="1"/>
        <rFont val="ＭＳ ゴシック"/>
        <family val="3"/>
        <charset val="128"/>
        <scheme val="major"/>
      </rPr>
      <t>）</t>
    </r>
    <phoneticPr fontId="1"/>
  </si>
  <si>
    <r>
      <t>As　(mm＾</t>
    </r>
    <r>
      <rPr>
        <sz val="8"/>
        <color theme="1"/>
        <rFont val="ＭＳ ゴシック"/>
        <family val="3"/>
        <charset val="128"/>
        <scheme val="major"/>
      </rPr>
      <t>2</t>
    </r>
    <r>
      <rPr>
        <sz val="11"/>
        <color theme="1"/>
        <rFont val="ＭＳ ゴシック"/>
        <family val="3"/>
        <charset val="128"/>
        <scheme val="major"/>
      </rPr>
      <t>）</t>
    </r>
    <phoneticPr fontId="1"/>
  </si>
  <si>
    <r>
      <t>σ</t>
    </r>
    <r>
      <rPr>
        <sz val="9"/>
        <color theme="1"/>
        <rFont val="ＭＳ ゴシック"/>
        <family val="3"/>
        <charset val="128"/>
        <scheme val="major"/>
      </rPr>
      <t>t</t>
    </r>
    <r>
      <rPr>
        <sz val="11"/>
        <color theme="1"/>
        <rFont val="ＭＳ ゴシック"/>
        <family val="3"/>
        <charset val="128"/>
        <scheme val="major"/>
      </rPr>
      <t>　(N/m＾</t>
    </r>
    <r>
      <rPr>
        <sz val="8"/>
        <color theme="1"/>
        <rFont val="ＭＳ ゴシック"/>
        <family val="3"/>
        <charset val="128"/>
        <scheme val="major"/>
      </rPr>
      <t>2</t>
    </r>
    <r>
      <rPr>
        <sz val="11"/>
        <color theme="1"/>
        <rFont val="ＭＳ ゴシック"/>
        <family val="3"/>
        <charset val="128"/>
        <scheme val="major"/>
      </rPr>
      <t>）</t>
    </r>
    <phoneticPr fontId="1"/>
  </si>
  <si>
    <t>kN/m＾2</t>
    <phoneticPr fontId="1"/>
  </si>
  <si>
    <t>N/mm＾2</t>
    <phoneticPr fontId="1"/>
  </si>
  <si>
    <t>kN</t>
    <phoneticPr fontId="1"/>
  </si>
  <si>
    <t>La(m)</t>
    <phoneticPr fontId="1"/>
  </si>
  <si>
    <t>Df＝</t>
    <phoneticPr fontId="1"/>
  </si>
  <si>
    <t>・べた基礎を選択した場合は、セルが空白となり計算を省略します。</t>
    <rPh sb="3" eb="5">
      <t>キソ</t>
    </rPh>
    <rPh sb="6" eb="8">
      <t>センタク</t>
    </rPh>
    <rPh sb="10" eb="12">
      <t>バアイ</t>
    </rPh>
    <rPh sb="17" eb="19">
      <t>クウハク</t>
    </rPh>
    <rPh sb="22" eb="24">
      <t>ケイサン</t>
    </rPh>
    <rPh sb="25" eb="27">
      <t>ショウリャク</t>
    </rPh>
    <phoneticPr fontId="1"/>
  </si>
  <si>
    <t>・黄色網掛セルに検討条件を入力してください。</t>
    <rPh sb="1" eb="3">
      <t>キイロ</t>
    </rPh>
    <rPh sb="3" eb="5">
      <t>アミカ</t>
    </rPh>
    <rPh sb="8" eb="10">
      <t>ケントウ</t>
    </rPh>
    <rPh sb="10" eb="12">
      <t>ジョウケン</t>
    </rPh>
    <rPh sb="13" eb="15">
      <t>ニュウリョク</t>
    </rPh>
    <phoneticPr fontId="1"/>
  </si>
  <si>
    <t>・基礎ベース筋のフックの要否は日本建築学会鉄筋コンクリート構造計算基準・同解説　第16条により必要付着長さを算定し、ベース筋の付着長さが必要付着長さを満足する場合はベース筋にフックは不要とすることができます。</t>
    <rPh sb="1" eb="3">
      <t>キソ</t>
    </rPh>
    <rPh sb="6" eb="7">
      <t>キン</t>
    </rPh>
    <rPh sb="12" eb="14">
      <t>ヨウヒ</t>
    </rPh>
    <rPh sb="15" eb="17">
      <t>ニホン</t>
    </rPh>
    <rPh sb="17" eb="19">
      <t>ケンチク</t>
    </rPh>
    <rPh sb="19" eb="21">
      <t>ガッカイ</t>
    </rPh>
    <rPh sb="21" eb="23">
      <t>テッキン</t>
    </rPh>
    <rPh sb="29" eb="31">
      <t>コウゾウ</t>
    </rPh>
    <rPh sb="31" eb="33">
      <t>ケイサン</t>
    </rPh>
    <rPh sb="33" eb="35">
      <t>キジュン</t>
    </rPh>
    <rPh sb="36" eb="37">
      <t>ドウ</t>
    </rPh>
    <rPh sb="37" eb="39">
      <t>カイセツ</t>
    </rPh>
    <rPh sb="40" eb="41">
      <t>ダイ</t>
    </rPh>
    <rPh sb="43" eb="44">
      <t>ジョウ</t>
    </rPh>
    <rPh sb="47" eb="49">
      <t>ヒツヨウ</t>
    </rPh>
    <rPh sb="49" eb="51">
      <t>フチャク</t>
    </rPh>
    <rPh sb="51" eb="52">
      <t>ナガ</t>
    </rPh>
    <rPh sb="54" eb="56">
      <t>サンテイ</t>
    </rPh>
    <rPh sb="61" eb="62">
      <t>キン</t>
    </rPh>
    <rPh sb="63" eb="65">
      <t>フチャク</t>
    </rPh>
    <rPh sb="65" eb="66">
      <t>ナガ</t>
    </rPh>
    <rPh sb="68" eb="70">
      <t>ヒツヨウ</t>
    </rPh>
    <rPh sb="70" eb="72">
      <t>フチャク</t>
    </rPh>
    <rPh sb="72" eb="73">
      <t>ナガ</t>
    </rPh>
    <rPh sb="75" eb="77">
      <t>マンゾク</t>
    </rPh>
    <rPh sb="79" eb="81">
      <t>バアイ</t>
    </rPh>
    <rPh sb="85" eb="86">
      <t>キン</t>
    </rPh>
    <rPh sb="91" eb="93">
      <t>フヨウ</t>
    </rPh>
    <phoneticPr fontId="1"/>
  </si>
  <si>
    <t>fs＝（Fc/30かつ0.49+Fc/100）以下　＝</t>
    <rPh sb="23" eb="25">
      <t>イカ</t>
    </rPh>
    <phoneticPr fontId="1"/>
  </si>
  <si>
    <t>：ベース筋呼び名(10or13)</t>
    <rPh sb="4" eb="5">
      <t>キン</t>
    </rPh>
    <rPh sb="5" eb="6">
      <t>ヨ</t>
    </rPh>
    <rPh sb="7" eb="8">
      <t>ナ</t>
    </rPh>
    <phoneticPr fontId="1"/>
  </si>
  <si>
    <r>
      <t>基礎形状、基礎ベース及び基礎梁寸法、使用材料</t>
    </r>
    <r>
      <rPr>
        <sz val="10"/>
        <color theme="1"/>
        <rFont val="ＭＳ ゴシック"/>
        <family val="3"/>
        <charset val="128"/>
        <scheme val="major"/>
      </rPr>
      <t>（べた基礎とした場合はBに左右底版短辺方向の幅の1/2の合計を入力）</t>
    </r>
    <rPh sb="0" eb="2">
      <t>キソ</t>
    </rPh>
    <rPh sb="2" eb="4">
      <t>ケイジョウ</t>
    </rPh>
    <rPh sb="5" eb="7">
      <t>キソ</t>
    </rPh>
    <rPh sb="10" eb="11">
      <t>オヨ</t>
    </rPh>
    <rPh sb="12" eb="14">
      <t>キソ</t>
    </rPh>
    <rPh sb="14" eb="15">
      <t>ハリ</t>
    </rPh>
    <rPh sb="15" eb="17">
      <t>スンポウ</t>
    </rPh>
    <rPh sb="18" eb="20">
      <t>シヨウ</t>
    </rPh>
    <rPh sb="20" eb="22">
      <t>ザイリョウ</t>
    </rPh>
    <rPh sb="25" eb="27">
      <t>キソ</t>
    </rPh>
    <rPh sb="30" eb="32">
      <t>バアイ</t>
    </rPh>
    <rPh sb="35" eb="37">
      <t>サユウ</t>
    </rPh>
    <rPh sb="37" eb="39">
      <t>テイバン</t>
    </rPh>
    <rPh sb="39" eb="40">
      <t>タン</t>
    </rPh>
    <rPh sb="40" eb="41">
      <t>ヘン</t>
    </rPh>
    <rPh sb="41" eb="43">
      <t>ホウコウ</t>
    </rPh>
    <rPh sb="44" eb="45">
      <t>ハバ</t>
    </rPh>
    <rPh sb="50" eb="52">
      <t>ゴウケイ</t>
    </rPh>
    <rPh sb="53" eb="55">
      <t>ニュウリョク</t>
    </rPh>
    <phoneticPr fontId="1"/>
  </si>
  <si>
    <t>：長期設計地耐力又は設計地反力</t>
    <rPh sb="1" eb="3">
      <t>チョウキ</t>
    </rPh>
    <rPh sb="3" eb="5">
      <t>セッケイ</t>
    </rPh>
    <rPh sb="5" eb="8">
      <t>チタイリョク</t>
    </rPh>
    <rPh sb="8" eb="9">
      <t>マタ</t>
    </rPh>
    <rPh sb="10" eb="12">
      <t>セッケイ</t>
    </rPh>
    <rPh sb="12" eb="15">
      <t>チハンリョク</t>
    </rPh>
    <phoneticPr fontId="1"/>
  </si>
  <si>
    <t>　（短期の場合は1/1.5した値）</t>
    <rPh sb="2" eb="4">
      <t>タンキ</t>
    </rPh>
    <rPh sb="5" eb="7">
      <t>バアイ</t>
    </rPh>
    <rPh sb="15" eb="16">
      <t>アタイ</t>
    </rPh>
    <phoneticPr fontId="1"/>
  </si>
  <si>
    <t>QA =α×fs×ｂ×0.875×（D-70）/10＾3＝</t>
    <phoneticPr fontId="1"/>
  </si>
  <si>
    <t>：基礎ベースにかかる地反力</t>
    <rPh sb="1" eb="3">
      <t>キソ</t>
    </rPh>
    <rPh sb="10" eb="13">
      <t>チハンリョク</t>
    </rPh>
    <phoneticPr fontId="1"/>
  </si>
  <si>
    <t xml:space="preserve">Q＝1/2×（σ’×B）×La×1.25　≦　QA  </t>
    <phoneticPr fontId="1"/>
  </si>
  <si>
    <t>La＝QA/（σ’×B×1.25）×2＝</t>
    <phoneticPr fontId="1"/>
  </si>
  <si>
    <t>σf（kN/m^2）</t>
    <phoneticPr fontId="1"/>
  </si>
  <si>
    <t>基礎形状</t>
    <rPh sb="0" eb="2">
      <t>キソ</t>
    </rPh>
    <rPh sb="2" eb="4">
      <t>ケイジョウ</t>
    </rPh>
    <phoneticPr fontId="1"/>
  </si>
  <si>
    <t>・ベース筋はSD295とし、径はD10又はD13とします。</t>
    <rPh sb="4" eb="5">
      <t>キン</t>
    </rPh>
    <rPh sb="14" eb="15">
      <t>ケイ</t>
    </rPh>
    <rPh sb="19" eb="20">
      <t>マタ</t>
    </rPh>
    <phoneticPr fontId="1"/>
  </si>
  <si>
    <t>ft （N/mm^2)</t>
    <phoneticPr fontId="1"/>
  </si>
  <si>
    <t>：鉄筋の許容引張応力度（SD295　長期）</t>
    <rPh sb="1" eb="3">
      <t>テッキン</t>
    </rPh>
    <rPh sb="4" eb="6">
      <t>キョヨウ</t>
    </rPh>
    <rPh sb="6" eb="8">
      <t>ヒッパリ</t>
    </rPh>
    <rPh sb="8" eb="10">
      <t>オウリョク</t>
    </rPh>
    <rPh sb="10" eb="11">
      <t>ド</t>
    </rPh>
    <rPh sb="18" eb="20">
      <t>チョウキ</t>
    </rPh>
    <phoneticPr fontId="1"/>
  </si>
  <si>
    <t>基礎梁補強筋にフックがない場合の許容柱間の検討Excelシートについて</t>
    <rPh sb="0" eb="2">
      <t>キソ</t>
    </rPh>
    <rPh sb="2" eb="3">
      <t>ハリ</t>
    </rPh>
    <rPh sb="3" eb="5">
      <t>ホキョウ</t>
    </rPh>
    <rPh sb="5" eb="6">
      <t>キン</t>
    </rPh>
    <rPh sb="13" eb="15">
      <t>バアイ</t>
    </rPh>
    <rPh sb="16" eb="18">
      <t>キョヨウ</t>
    </rPh>
    <rPh sb="18" eb="19">
      <t>ハシラ</t>
    </rPh>
    <rPh sb="19" eb="20">
      <t>マ</t>
    </rPh>
    <rPh sb="21" eb="23">
      <t>ケントウ</t>
    </rPh>
    <phoneticPr fontId="1"/>
  </si>
  <si>
    <t>基礎梁補強筋にフックが無い場合の許容柱間の検討</t>
    <rPh sb="0" eb="2">
      <t>キソ</t>
    </rPh>
    <rPh sb="2" eb="3">
      <t>ハリ</t>
    </rPh>
    <rPh sb="3" eb="5">
      <t>ホキョウ</t>
    </rPh>
    <rPh sb="5" eb="6">
      <t>キン</t>
    </rPh>
    <rPh sb="11" eb="12">
      <t>ナ</t>
    </rPh>
    <rPh sb="13" eb="15">
      <t>バアイ</t>
    </rPh>
    <rPh sb="16" eb="18">
      <t>キョヨウ</t>
    </rPh>
    <rPh sb="18" eb="19">
      <t>ハシラ</t>
    </rPh>
    <rPh sb="19" eb="20">
      <t>マ</t>
    </rPh>
    <rPh sb="21" eb="23">
      <t>ケントウ</t>
    </rPh>
    <phoneticPr fontId="1"/>
  </si>
  <si>
    <t>　設計地耐力は地盤調査資料等から設計で必要とされる地耐力を入力してください。</t>
    <rPh sb="1" eb="3">
      <t>セッケイ</t>
    </rPh>
    <rPh sb="3" eb="6">
      <t>チタイリョク</t>
    </rPh>
    <rPh sb="7" eb="9">
      <t>ジバン</t>
    </rPh>
    <rPh sb="9" eb="11">
      <t>チョウサ</t>
    </rPh>
    <rPh sb="11" eb="13">
      <t>シリョウ</t>
    </rPh>
    <rPh sb="13" eb="14">
      <t>トウ</t>
    </rPh>
    <rPh sb="16" eb="18">
      <t>セッケイ</t>
    </rPh>
    <rPh sb="19" eb="21">
      <t>ヒツヨウ</t>
    </rPh>
    <rPh sb="25" eb="28">
      <t>チタイリョク</t>
    </rPh>
    <rPh sb="29" eb="31">
      <t>ニュウリョク</t>
    </rPh>
    <phoneticPr fontId="1"/>
  </si>
  <si>
    <t>　通常は短期荷重を扱うことは少ないと思われますが、存在壁量が必要壁量に対して余裕が少ない場合や間口が小さい場合は、短期荷重で決定されることも考えられるため短期荷重に対する検討も行うことが望ましいと考えれます。</t>
    <rPh sb="1" eb="3">
      <t>ツウジョウ</t>
    </rPh>
    <rPh sb="4" eb="6">
      <t>タンキ</t>
    </rPh>
    <rPh sb="6" eb="8">
      <t>カジュウ</t>
    </rPh>
    <rPh sb="9" eb="10">
      <t>アツカ</t>
    </rPh>
    <rPh sb="14" eb="15">
      <t>スク</t>
    </rPh>
    <rPh sb="18" eb="19">
      <t>オモ</t>
    </rPh>
    <rPh sb="25" eb="27">
      <t>ソンザイ</t>
    </rPh>
    <rPh sb="27" eb="28">
      <t>カベ</t>
    </rPh>
    <rPh sb="28" eb="29">
      <t>リョウ</t>
    </rPh>
    <rPh sb="30" eb="32">
      <t>ヒツヨウ</t>
    </rPh>
    <rPh sb="32" eb="34">
      <t>カベリョウ</t>
    </rPh>
    <rPh sb="35" eb="36">
      <t>タイ</t>
    </rPh>
    <rPh sb="38" eb="40">
      <t>ヨユウ</t>
    </rPh>
    <rPh sb="41" eb="42">
      <t>スク</t>
    </rPh>
    <rPh sb="44" eb="46">
      <t>バアイ</t>
    </rPh>
    <rPh sb="47" eb="49">
      <t>マグチ</t>
    </rPh>
    <rPh sb="50" eb="51">
      <t>チイ</t>
    </rPh>
    <rPh sb="53" eb="55">
      <t>バアイ</t>
    </rPh>
    <rPh sb="57" eb="59">
      <t>タンキ</t>
    </rPh>
    <rPh sb="59" eb="61">
      <t>カジュウ</t>
    </rPh>
    <rPh sb="62" eb="64">
      <t>ケッテイ</t>
    </rPh>
    <rPh sb="70" eb="71">
      <t>カンガ</t>
    </rPh>
    <rPh sb="77" eb="79">
      <t>タンキ</t>
    </rPh>
    <rPh sb="79" eb="81">
      <t>カジュウ</t>
    </rPh>
    <rPh sb="82" eb="83">
      <t>タイ</t>
    </rPh>
    <rPh sb="85" eb="87">
      <t>ケントウ</t>
    </rPh>
    <rPh sb="88" eb="89">
      <t>オコナ</t>
    </rPh>
    <rPh sb="93" eb="94">
      <t>ノゾ</t>
    </rPh>
    <rPh sb="98" eb="99">
      <t>カンガ</t>
    </rPh>
    <phoneticPr fontId="1"/>
  </si>
  <si>
    <t>　（平成12年建告第1347号第1第4項第2号の表の基礎幅に応じた地耐力を設定してください。
　通常の木造住宅では必要な地耐力は30～50kN/m^2程度となります。）</t>
    <rPh sb="2" eb="4">
      <t>ヘイセイ</t>
    </rPh>
    <rPh sb="6" eb="7">
      <t>ネン</t>
    </rPh>
    <rPh sb="7" eb="9">
      <t>ケンコク</t>
    </rPh>
    <rPh sb="9" eb="10">
      <t>ダイ</t>
    </rPh>
    <rPh sb="14" eb="15">
      <t>ゴウ</t>
    </rPh>
    <rPh sb="15" eb="16">
      <t>ダイ</t>
    </rPh>
    <rPh sb="17" eb="18">
      <t>ダイ</t>
    </rPh>
    <rPh sb="19" eb="20">
      <t>コウ</t>
    </rPh>
    <rPh sb="20" eb="21">
      <t>ダイ</t>
    </rPh>
    <rPh sb="22" eb="23">
      <t>ゴウ</t>
    </rPh>
    <rPh sb="24" eb="25">
      <t>ヒョウ</t>
    </rPh>
    <rPh sb="26" eb="28">
      <t>キソ</t>
    </rPh>
    <rPh sb="28" eb="29">
      <t>ハバ</t>
    </rPh>
    <rPh sb="30" eb="31">
      <t>オウ</t>
    </rPh>
    <rPh sb="33" eb="36">
      <t>チタイリョク</t>
    </rPh>
    <rPh sb="37" eb="39">
      <t>セッテイ</t>
    </rPh>
    <rPh sb="48" eb="50">
      <t>ツウジョウ</t>
    </rPh>
    <rPh sb="51" eb="53">
      <t>モクゾウ</t>
    </rPh>
    <rPh sb="53" eb="55">
      <t>ジュウタク</t>
    </rPh>
    <rPh sb="57" eb="59">
      <t>ヒツヨウ</t>
    </rPh>
    <rPh sb="60" eb="63">
      <t>チタイリョク</t>
    </rPh>
    <rPh sb="75" eb="77">
      <t>テイド</t>
    </rPh>
    <phoneticPr fontId="1"/>
  </si>
  <si>
    <t>・基礎梁及び基礎の応力は設計地耐力又は設計接地圧から計算します。</t>
    <rPh sb="1" eb="3">
      <t>キソ</t>
    </rPh>
    <rPh sb="3" eb="4">
      <t>ハリ</t>
    </rPh>
    <rPh sb="4" eb="5">
      <t>オヨ</t>
    </rPh>
    <rPh sb="6" eb="8">
      <t>キソ</t>
    </rPh>
    <rPh sb="9" eb="11">
      <t>オウリョク</t>
    </rPh>
    <rPh sb="12" eb="14">
      <t>セッケイ</t>
    </rPh>
    <rPh sb="14" eb="17">
      <t>チタイリョク</t>
    </rPh>
    <rPh sb="17" eb="18">
      <t>マタ</t>
    </rPh>
    <rPh sb="19" eb="21">
      <t>セッケイ</t>
    </rPh>
    <rPh sb="21" eb="23">
      <t>セッチ</t>
    </rPh>
    <rPh sb="23" eb="24">
      <t>アツ</t>
    </rPh>
    <rPh sb="26" eb="28">
      <t>ケイサン</t>
    </rPh>
    <phoneticPr fontId="1"/>
  </si>
  <si>
    <t>D＝</t>
    <phoneticPr fontId="1"/>
  </si>
  <si>
    <t>【20251212_基礎フック検討Ver.2】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</si>
</sst>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scheme val="major"/>
    </font>
    <font>
      <sz val="8"/>
      <color theme="1"/>
      <name val="ＭＳ ゴシック"/>
      <family val="3"/>
      <charset val="128"/>
      <scheme val="major"/>
    </font>
    <font>
      <sz val="10"/>
      <color theme="1"/>
      <name val="ＭＳ ゴシック"/>
      <family val="3"/>
      <charset val="128"/>
      <scheme val="major"/>
    </font>
    <font>
      <sz val="12"/>
      <color theme="1"/>
      <name val="ＭＳ ゴシック"/>
      <family val="3"/>
      <charset val="128"/>
      <scheme val="major"/>
    </font>
    <font>
      <sz val="9"/>
      <color theme="1"/>
      <name val="ＭＳ ゴシック"/>
      <family val="3"/>
      <charset val="128"/>
      <scheme val="major"/>
    </font>
    <font>
      <sz val="10"/>
      <color theme="1"/>
      <name val="ＭＳ Ｐゴシック"/>
      <family val="2"/>
      <charset val="128"/>
      <scheme val="minor"/>
    </font>
    <font>
      <sz val="10"/>
      <color rgb="FFFF0000"/>
      <name val="ＭＳ ゴシック"/>
      <family val="3"/>
      <charset val="128"/>
      <scheme val="major"/>
    </font>
    <font>
      <sz val="12"/>
      <color theme="1"/>
      <name val="ＭＳ Ｐゴシック"/>
      <family val="3"/>
      <charset val="128"/>
      <scheme val="minor"/>
    </font>
    <font>
      <sz val="11"/>
      <color theme="0"/>
      <name val="ＭＳ ゴシック"/>
      <family val="3"/>
      <charset val="128"/>
      <scheme val="major"/>
    </font>
    <font>
      <sz val="10"/>
      <color theme="1"/>
      <name val="メイリオ"/>
      <family val="3"/>
      <charset val="12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vertical="center" wrapText="1"/>
    </xf>
    <xf numFmtId="49" fontId="4" fillId="0" borderId="0" xfId="0" applyNumberFormat="1" applyFont="1">
      <alignment vertical="center"/>
    </xf>
    <xf numFmtId="0" fontId="9" fillId="0" borderId="0" xfId="0" applyFont="1">
      <alignment vertical="center"/>
    </xf>
    <xf numFmtId="0" fontId="0" fillId="0" borderId="0" xfId="0" applyProtection="1">
      <alignment vertical="center"/>
      <protection hidden="1"/>
    </xf>
    <xf numFmtId="0" fontId="5"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7" fillId="0" borderId="0" xfId="0" applyFont="1" applyProtection="1">
      <alignment vertical="center"/>
      <protection hidden="1"/>
    </xf>
    <xf numFmtId="0" fontId="8" fillId="0" borderId="0" xfId="0" applyFont="1" applyProtection="1">
      <alignment vertical="center"/>
      <protection hidden="1"/>
    </xf>
    <xf numFmtId="176" fontId="4" fillId="0" borderId="0" xfId="0" applyNumberFormat="1" applyFont="1" applyAlignment="1" applyProtection="1">
      <alignment horizontal="center" vertical="center"/>
      <protection hidden="1"/>
    </xf>
    <xf numFmtId="0" fontId="10" fillId="0" borderId="0" xfId="0" applyFont="1">
      <alignment vertical="center"/>
    </xf>
    <xf numFmtId="0" fontId="11"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pplyProtection="1">
      <alignment horizontal="left" vertical="center"/>
      <protection hidden="1"/>
    </xf>
    <xf numFmtId="0" fontId="8" fillId="0" borderId="0" xfId="0" applyFont="1" applyAlignment="1" applyProtection="1">
      <alignment horizontal="center" vertical="center"/>
      <protection hidden="1"/>
    </xf>
    <xf numFmtId="176" fontId="8" fillId="2" borderId="0" xfId="0" applyNumberFormat="1" applyFont="1" applyFill="1" applyAlignment="1" applyProtection="1">
      <alignment horizontal="center" vertical="center"/>
      <protection locked="0"/>
    </xf>
    <xf numFmtId="176" fontId="7"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176" fontId="4" fillId="0" borderId="0" xfId="0" applyNumberFormat="1" applyFont="1" applyAlignment="1" applyProtection="1">
      <alignment horizontal="center" vertical="center"/>
      <protection hidden="1"/>
    </xf>
    <xf numFmtId="176" fontId="2" fillId="0" borderId="0" xfId="0" applyNumberFormat="1" applyFont="1" applyAlignment="1" applyProtection="1">
      <alignment horizontal="center" vertical="center"/>
      <protection hidden="1"/>
    </xf>
    <xf numFmtId="0" fontId="0" fillId="0" borderId="0" xfId="0" applyAlignment="1" applyProtection="1">
      <alignment horizontal="center" vertical="center"/>
      <protection hidden="1"/>
    </xf>
    <xf numFmtId="0" fontId="8" fillId="0" borderId="0" xfId="0" applyFont="1" applyAlignment="1" applyProtection="1">
      <alignment horizontal="left" vertical="center"/>
      <protection hidden="1"/>
    </xf>
    <xf numFmtId="0" fontId="4" fillId="2" borderId="0" xfId="0" applyFont="1" applyFill="1" applyAlignment="1" applyProtection="1">
      <alignment horizontal="center" vertical="center"/>
      <protection locked="0"/>
    </xf>
    <xf numFmtId="0" fontId="4" fillId="0" borderId="0" xfId="0" applyFont="1" applyAlignment="1" applyProtection="1">
      <alignment horizontal="righ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415290</xdr:colOff>
      <xdr:row>10</xdr:row>
      <xdr:rowOff>82550</xdr:rowOff>
    </xdr:from>
    <xdr:to>
      <xdr:col>19</xdr:col>
      <xdr:colOff>34290</xdr:colOff>
      <xdr:row>42</xdr:row>
      <xdr:rowOff>135182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15290" y="1543050"/>
          <a:ext cx="3581400" cy="37102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32"/>
  <sheetViews>
    <sheetView topLeftCell="A13" workbookViewId="0">
      <selection activeCell="B20" sqref="B20:K21"/>
    </sheetView>
  </sheetViews>
  <sheetFormatPr defaultRowHeight="13.5" x14ac:dyDescent="0.15"/>
  <cols>
    <col min="1" max="1" width="6.625" customWidth="1"/>
  </cols>
  <sheetData>
    <row r="3" spans="2:11" ht="14.25" x14ac:dyDescent="0.15">
      <c r="B3" s="8" t="s">
        <v>90</v>
      </c>
    </row>
    <row r="5" spans="2:11" x14ac:dyDescent="0.15">
      <c r="B5" s="20" t="s">
        <v>49</v>
      </c>
      <c r="C5" s="20"/>
      <c r="D5" s="20"/>
      <c r="E5" s="20"/>
      <c r="F5" s="20"/>
      <c r="G5" s="20"/>
      <c r="H5" s="20"/>
      <c r="I5" s="20"/>
      <c r="J5" s="20"/>
      <c r="K5" s="20"/>
    </row>
    <row r="6" spans="2:11" x14ac:dyDescent="0.15">
      <c r="B6" s="20"/>
      <c r="C6" s="20"/>
      <c r="D6" s="20"/>
      <c r="E6" s="20"/>
      <c r="F6" s="20"/>
      <c r="G6" s="20"/>
      <c r="H6" s="20"/>
      <c r="I6" s="20"/>
      <c r="J6" s="20"/>
      <c r="K6" s="20"/>
    </row>
    <row r="8" spans="2:11" x14ac:dyDescent="0.15">
      <c r="B8" t="s">
        <v>48</v>
      </c>
    </row>
    <row r="10" spans="2:11" x14ac:dyDescent="0.15">
      <c r="B10" s="20" t="s">
        <v>47</v>
      </c>
      <c r="C10" s="20"/>
      <c r="D10" s="20"/>
      <c r="E10" s="20"/>
      <c r="F10" s="20"/>
      <c r="G10" s="20"/>
      <c r="H10" s="20"/>
      <c r="I10" s="20"/>
      <c r="J10" s="20"/>
      <c r="K10" s="20"/>
    </row>
    <row r="11" spans="2:11" x14ac:dyDescent="0.15">
      <c r="B11" s="20"/>
      <c r="C11" s="20"/>
      <c r="D11" s="20"/>
      <c r="E11" s="20"/>
      <c r="F11" s="20"/>
      <c r="G11" s="20"/>
      <c r="H11" s="20"/>
      <c r="I11" s="20"/>
      <c r="J11" s="20"/>
      <c r="K11" s="20"/>
    </row>
    <row r="12" spans="2:11" x14ac:dyDescent="0.15">
      <c r="B12" s="20"/>
      <c r="C12" s="20"/>
      <c r="D12" s="20"/>
      <c r="E12" s="20"/>
      <c r="F12" s="20"/>
      <c r="G12" s="20"/>
      <c r="H12" s="20"/>
      <c r="I12" s="20"/>
      <c r="J12" s="20"/>
      <c r="K12" s="20"/>
    </row>
    <row r="14" spans="2:11" x14ac:dyDescent="0.15">
      <c r="B14" s="20" t="s">
        <v>75</v>
      </c>
      <c r="C14" s="20"/>
      <c r="D14" s="20"/>
      <c r="E14" s="20"/>
      <c r="F14" s="20"/>
      <c r="G14" s="20"/>
      <c r="H14" s="20"/>
      <c r="I14" s="20"/>
      <c r="J14" s="20"/>
      <c r="K14" s="20"/>
    </row>
    <row r="15" spans="2:11" x14ac:dyDescent="0.15">
      <c r="B15" s="20"/>
      <c r="C15" s="20"/>
      <c r="D15" s="20"/>
      <c r="E15" s="20"/>
      <c r="F15" s="20"/>
      <c r="G15" s="20"/>
      <c r="H15" s="20"/>
      <c r="I15" s="20"/>
      <c r="J15" s="20"/>
      <c r="K15" s="20"/>
    </row>
    <row r="16" spans="2:11" x14ac:dyDescent="0.15">
      <c r="B16" s="20"/>
      <c r="C16" s="20"/>
      <c r="D16" s="20"/>
      <c r="E16" s="20"/>
      <c r="F16" s="20"/>
      <c r="G16" s="20"/>
      <c r="H16" s="20"/>
      <c r="I16" s="20"/>
      <c r="J16" s="20"/>
      <c r="K16" s="20"/>
    </row>
    <row r="18" spans="2:11" x14ac:dyDescent="0.15">
      <c r="B18" t="s">
        <v>95</v>
      </c>
    </row>
    <row r="19" spans="2:11" x14ac:dyDescent="0.15">
      <c r="B19" t="s">
        <v>92</v>
      </c>
    </row>
    <row r="20" spans="2:11" x14ac:dyDescent="0.15">
      <c r="B20" s="20" t="s">
        <v>94</v>
      </c>
      <c r="C20" s="21"/>
      <c r="D20" s="21"/>
      <c r="E20" s="21"/>
      <c r="F20" s="21"/>
      <c r="G20" s="21"/>
      <c r="H20" s="21"/>
      <c r="I20" s="21"/>
      <c r="J20" s="21"/>
      <c r="K20" s="21"/>
    </row>
    <row r="21" spans="2:11" x14ac:dyDescent="0.15">
      <c r="B21" s="21"/>
      <c r="C21" s="21"/>
      <c r="D21" s="21"/>
      <c r="E21" s="21"/>
      <c r="F21" s="21"/>
      <c r="G21" s="21"/>
      <c r="H21" s="21"/>
      <c r="I21" s="21"/>
      <c r="J21" s="21"/>
      <c r="K21" s="21"/>
    </row>
    <row r="22" spans="2:11" x14ac:dyDescent="0.15">
      <c r="B22" t="s">
        <v>55</v>
      </c>
    </row>
    <row r="24" spans="2:11" x14ac:dyDescent="0.15">
      <c r="B24" t="s">
        <v>56</v>
      </c>
    </row>
    <row r="25" spans="2:11" ht="33.6" customHeight="1" x14ac:dyDescent="0.15">
      <c r="B25" s="20" t="s">
        <v>57</v>
      </c>
      <c r="C25" s="20"/>
      <c r="D25" s="20"/>
      <c r="E25" s="20"/>
      <c r="F25" s="20"/>
      <c r="G25" s="20"/>
      <c r="H25" s="20"/>
      <c r="I25" s="20"/>
      <c r="J25" s="20"/>
      <c r="K25" s="20"/>
    </row>
    <row r="26" spans="2:11" ht="51.6" customHeight="1" x14ac:dyDescent="0.15">
      <c r="B26" s="20" t="s">
        <v>93</v>
      </c>
      <c r="C26" s="20"/>
      <c r="D26" s="20"/>
      <c r="E26" s="20"/>
      <c r="F26" s="20"/>
      <c r="G26" s="20"/>
      <c r="H26" s="20"/>
      <c r="I26" s="20"/>
      <c r="J26" s="20"/>
      <c r="K26" s="20"/>
    </row>
    <row r="27" spans="2:11" x14ac:dyDescent="0.15">
      <c r="B27" s="6"/>
      <c r="C27" s="6"/>
      <c r="D27" s="6"/>
      <c r="E27" s="6"/>
      <c r="F27" s="6"/>
      <c r="G27" s="6"/>
      <c r="H27" s="6"/>
      <c r="I27" s="6"/>
      <c r="J27" s="6"/>
      <c r="K27" s="6"/>
    </row>
    <row r="28" spans="2:11" x14ac:dyDescent="0.15">
      <c r="B28" t="s">
        <v>87</v>
      </c>
    </row>
    <row r="30" spans="2:11" x14ac:dyDescent="0.15">
      <c r="B30" t="s">
        <v>74</v>
      </c>
    </row>
    <row r="32" spans="2:11" x14ac:dyDescent="0.15">
      <c r="B32" t="s">
        <v>73</v>
      </c>
    </row>
  </sheetData>
  <sheetProtection algorithmName="SHA-512" hashValue="baAZMTn8zK0y61lyB6k72GH9et0xJkzc7Cv/uAErl4LBQhgrioYmeyMPdOe17SR/c3w3GGuF4gGvILQZdvV3kw==" saltValue="9Sy3Pm3yjbo4Waw29+w53g==" spinCount="100000" sheet="1" objects="1" scenarios="1"/>
  <mergeCells count="6">
    <mergeCell ref="B5:K6"/>
    <mergeCell ref="B10:K12"/>
    <mergeCell ref="B14:K16"/>
    <mergeCell ref="B25:K25"/>
    <mergeCell ref="B26:K26"/>
    <mergeCell ref="B20:K21"/>
  </mergeCells>
  <phoneticPr fontId="1"/>
  <pageMargins left="0.23622047244094488" right="0" top="0.19685039370078741" bottom="0.3543307086614173"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235"/>
  <sheetViews>
    <sheetView tabSelected="1" view="pageBreakPreview" zoomScale="90" zoomScaleNormal="100" zoomScaleSheetLayoutView="90" workbookViewId="0">
      <selection activeCell="J8" sqref="J8"/>
    </sheetView>
  </sheetViews>
  <sheetFormatPr defaultRowHeight="13.5" x14ac:dyDescent="0.15"/>
  <cols>
    <col min="1" max="1" width="7.75" customWidth="1"/>
    <col min="2" max="40" width="2.75" customWidth="1"/>
    <col min="41" max="41" width="4.25" customWidth="1"/>
    <col min="42" max="47" width="2.75" customWidth="1"/>
  </cols>
  <sheetData>
    <row r="2" spans="2:30" ht="16.5" x14ac:dyDescent="0.15">
      <c r="AD2" s="19" t="s">
        <v>97</v>
      </c>
    </row>
    <row r="3" spans="2:30" ht="14.25" x14ac:dyDescent="0.15">
      <c r="B3" s="3" t="s">
        <v>91</v>
      </c>
      <c r="C3" s="1"/>
      <c r="D3" s="1"/>
      <c r="E3" s="1"/>
      <c r="F3" s="1"/>
      <c r="G3" s="1"/>
      <c r="H3" s="1"/>
      <c r="I3" s="1"/>
      <c r="J3" s="1"/>
      <c r="K3" s="1"/>
      <c r="L3" s="1"/>
      <c r="M3" s="1"/>
      <c r="N3" s="1"/>
      <c r="O3" s="1"/>
    </row>
    <row r="4" spans="2:30" x14ac:dyDescent="0.15">
      <c r="B4" s="1"/>
      <c r="C4" s="1"/>
      <c r="D4" s="1"/>
      <c r="E4" s="1"/>
      <c r="F4" s="1"/>
      <c r="G4" s="1"/>
      <c r="H4" s="1"/>
      <c r="I4" s="1"/>
      <c r="J4" s="1"/>
      <c r="K4" s="1"/>
      <c r="L4" s="1"/>
      <c r="M4" s="1"/>
      <c r="N4" s="1"/>
      <c r="O4" s="1"/>
    </row>
    <row r="5" spans="2:30" x14ac:dyDescent="0.15">
      <c r="B5" s="1"/>
      <c r="C5" s="1"/>
      <c r="D5" s="1"/>
      <c r="E5" s="1"/>
      <c r="G5" s="1"/>
      <c r="H5" s="1"/>
      <c r="I5" s="1"/>
      <c r="J5" s="1"/>
      <c r="K5" s="1"/>
      <c r="L5" s="1"/>
      <c r="M5" s="1"/>
      <c r="N5" s="1"/>
      <c r="O5" s="1"/>
      <c r="T5" s="1" t="s">
        <v>0</v>
      </c>
    </row>
    <row r="6" spans="2:30" ht="4.9000000000000004" customHeight="1" x14ac:dyDescent="0.15">
      <c r="B6" s="1"/>
      <c r="C6" s="1"/>
      <c r="D6" s="1"/>
      <c r="E6" s="1"/>
      <c r="F6" s="1"/>
      <c r="G6" s="1"/>
      <c r="H6" s="1"/>
      <c r="I6" s="1"/>
      <c r="J6" s="1"/>
      <c r="K6" s="1"/>
      <c r="L6" s="1"/>
      <c r="M6" s="1"/>
      <c r="N6" s="1"/>
      <c r="O6" s="1"/>
    </row>
    <row r="7" spans="2:30" x14ac:dyDescent="0.15">
      <c r="B7" s="1"/>
      <c r="C7" s="1"/>
      <c r="D7" s="1"/>
      <c r="E7" s="1"/>
      <c r="F7" s="1"/>
      <c r="H7" s="1"/>
      <c r="J7" s="1"/>
      <c r="K7" s="1"/>
      <c r="L7" s="1"/>
      <c r="M7" s="1"/>
      <c r="N7" s="1"/>
      <c r="O7" s="1"/>
      <c r="U7" s="1" t="s">
        <v>59</v>
      </c>
      <c r="AA7" s="2" t="s">
        <v>79</v>
      </c>
    </row>
    <row r="8" spans="2:30" ht="12.6" customHeight="1" x14ac:dyDescent="0.15">
      <c r="B8" s="1"/>
      <c r="C8" s="1"/>
      <c r="D8" s="1"/>
      <c r="E8" s="1"/>
      <c r="F8" s="1"/>
      <c r="H8" s="1"/>
      <c r="J8" s="1"/>
      <c r="K8" s="1"/>
      <c r="L8" s="1"/>
      <c r="M8" s="1"/>
      <c r="N8" s="1"/>
      <c r="O8" s="1"/>
      <c r="U8" s="1"/>
      <c r="Z8" s="2"/>
      <c r="AA8" s="4" t="s">
        <v>80</v>
      </c>
    </row>
    <row r="9" spans="2:30" x14ac:dyDescent="0.15">
      <c r="B9" s="1"/>
      <c r="C9" s="1"/>
      <c r="D9" s="1"/>
      <c r="E9" s="1"/>
      <c r="F9" s="1"/>
      <c r="H9" s="1"/>
      <c r="J9" s="1"/>
      <c r="K9" s="1"/>
      <c r="L9" s="1"/>
      <c r="M9" s="1"/>
      <c r="N9" s="1"/>
      <c r="O9" s="1"/>
      <c r="U9" s="1" t="s">
        <v>60</v>
      </c>
      <c r="AA9" s="2" t="s">
        <v>7</v>
      </c>
    </row>
    <row r="10" spans="2:30" ht="4.9000000000000004" customHeight="1" x14ac:dyDescent="0.15">
      <c r="B10" s="1"/>
      <c r="C10" s="1"/>
      <c r="D10" s="1"/>
      <c r="E10" s="1"/>
      <c r="F10" s="1"/>
      <c r="H10" s="1"/>
      <c r="J10" s="1"/>
      <c r="K10" s="1"/>
      <c r="L10" s="1"/>
      <c r="M10" s="1"/>
      <c r="N10" s="1"/>
      <c r="O10" s="1"/>
      <c r="U10" s="1"/>
      <c r="AA10" s="2"/>
    </row>
    <row r="11" spans="2:30" x14ac:dyDescent="0.15">
      <c r="B11" s="1"/>
      <c r="C11" s="1"/>
      <c r="D11" s="1"/>
      <c r="E11" s="1"/>
      <c r="F11" s="1"/>
      <c r="H11" s="1"/>
      <c r="J11" s="1"/>
      <c r="K11" s="1"/>
      <c r="L11" s="1"/>
      <c r="M11" s="1"/>
      <c r="N11" s="1"/>
      <c r="O11" s="1"/>
      <c r="U11" s="1" t="s">
        <v>61</v>
      </c>
      <c r="AA11" s="2" t="s">
        <v>36</v>
      </c>
    </row>
    <row r="12" spans="2:30" ht="4.9000000000000004" customHeight="1" x14ac:dyDescent="0.15">
      <c r="B12" s="1"/>
      <c r="C12" s="1"/>
      <c r="D12" s="1"/>
      <c r="E12" s="1"/>
      <c r="F12" s="1"/>
      <c r="H12" s="1"/>
      <c r="J12" s="1"/>
      <c r="K12" s="1"/>
      <c r="L12" s="1"/>
      <c r="M12" s="1"/>
      <c r="N12" s="1"/>
      <c r="O12" s="1"/>
      <c r="U12" s="1"/>
      <c r="AA12" s="2"/>
    </row>
    <row r="13" spans="2:30" x14ac:dyDescent="0.15">
      <c r="B13" s="1"/>
      <c r="C13" s="1"/>
      <c r="D13" s="1"/>
      <c r="E13" s="1"/>
      <c r="F13" s="1"/>
      <c r="H13" s="1"/>
      <c r="J13" s="1"/>
      <c r="K13" s="1"/>
      <c r="L13" s="1"/>
      <c r="M13" s="1"/>
      <c r="N13" s="1"/>
      <c r="O13" s="1"/>
      <c r="U13" s="1" t="s">
        <v>62</v>
      </c>
      <c r="AA13" s="2" t="s">
        <v>35</v>
      </c>
    </row>
    <row r="14" spans="2:30" ht="4.9000000000000004" customHeight="1" x14ac:dyDescent="0.15">
      <c r="B14" s="1"/>
      <c r="C14" s="1"/>
      <c r="D14" s="1"/>
      <c r="E14" s="1"/>
      <c r="F14" s="1"/>
      <c r="H14" s="1"/>
      <c r="J14" s="1"/>
      <c r="K14" s="1"/>
      <c r="L14" s="1"/>
      <c r="M14" s="1"/>
      <c r="N14" s="1"/>
      <c r="O14" s="1"/>
      <c r="AA14" s="4"/>
    </row>
    <row r="15" spans="2:30" ht="13.15" customHeight="1" x14ac:dyDescent="0.15">
      <c r="B15" s="1"/>
      <c r="C15" s="1"/>
      <c r="D15" s="1"/>
      <c r="E15" s="1"/>
      <c r="F15" s="1"/>
      <c r="H15" s="1"/>
      <c r="J15" s="1"/>
      <c r="K15" s="1"/>
      <c r="L15" s="1"/>
      <c r="M15" s="1"/>
      <c r="N15" s="1"/>
      <c r="O15" s="1"/>
      <c r="U15" s="1" t="s">
        <v>88</v>
      </c>
      <c r="AA15" s="2" t="s">
        <v>89</v>
      </c>
    </row>
    <row r="16" spans="2:30" ht="4.9000000000000004" customHeight="1" x14ac:dyDescent="0.15">
      <c r="B16" s="1"/>
      <c r="C16" s="1"/>
      <c r="D16" s="1"/>
      <c r="E16" s="1"/>
      <c r="F16" s="1"/>
      <c r="H16" s="1"/>
      <c r="J16" s="1"/>
      <c r="K16" s="1"/>
      <c r="L16" s="1"/>
      <c r="M16" s="1"/>
      <c r="N16" s="1"/>
      <c r="O16" s="1"/>
      <c r="AA16" s="4"/>
    </row>
    <row r="17" spans="2:27" x14ac:dyDescent="0.15">
      <c r="B17" s="1"/>
      <c r="C17" s="1"/>
      <c r="D17" s="1"/>
      <c r="E17" s="1"/>
      <c r="F17" s="1"/>
      <c r="H17" s="1"/>
      <c r="J17" s="1"/>
      <c r="K17" s="1"/>
      <c r="L17" s="1"/>
      <c r="M17" s="1"/>
      <c r="N17" s="1"/>
      <c r="O17" s="1"/>
      <c r="U17" s="1" t="s">
        <v>4</v>
      </c>
      <c r="AA17" s="2" t="s">
        <v>11</v>
      </c>
    </row>
    <row r="18" spans="2:27" ht="4.9000000000000004" customHeight="1" x14ac:dyDescent="0.15">
      <c r="B18" s="1"/>
      <c r="C18" s="1"/>
      <c r="D18" s="1"/>
      <c r="E18" s="1"/>
      <c r="F18" s="1"/>
      <c r="H18" s="1"/>
      <c r="J18" s="1"/>
      <c r="K18" s="1"/>
      <c r="L18" s="1"/>
      <c r="M18" s="1"/>
      <c r="N18" s="1"/>
      <c r="O18" s="1"/>
    </row>
    <row r="19" spans="2:27" x14ac:dyDescent="0.15">
      <c r="B19" s="1"/>
      <c r="C19" s="1"/>
      <c r="D19" s="1"/>
      <c r="E19" s="1"/>
      <c r="F19" s="1"/>
      <c r="H19" s="1"/>
      <c r="J19" s="1"/>
      <c r="K19" s="1"/>
      <c r="L19" s="1"/>
      <c r="M19" s="1"/>
      <c r="N19" s="1"/>
      <c r="O19" s="1"/>
      <c r="U19" s="1" t="s">
        <v>1</v>
      </c>
      <c r="AA19" s="2" t="s">
        <v>8</v>
      </c>
    </row>
    <row r="20" spans="2:27" ht="4.9000000000000004" customHeight="1" x14ac:dyDescent="0.15">
      <c r="B20" s="1"/>
      <c r="C20" s="1"/>
      <c r="D20" s="1"/>
      <c r="E20" s="1"/>
      <c r="F20" s="1"/>
      <c r="H20" s="1"/>
      <c r="J20" s="1"/>
      <c r="K20" s="1"/>
      <c r="L20" s="1"/>
      <c r="M20" s="1"/>
      <c r="N20" s="1"/>
      <c r="O20" s="1"/>
      <c r="U20" s="1"/>
      <c r="AA20" s="2"/>
    </row>
    <row r="21" spans="2:27" x14ac:dyDescent="0.15">
      <c r="B21" s="1"/>
      <c r="C21" s="1"/>
      <c r="D21" s="1"/>
      <c r="E21" s="1"/>
      <c r="F21" s="1"/>
      <c r="H21" s="1"/>
      <c r="J21" s="1"/>
      <c r="K21" s="1"/>
      <c r="L21" s="1"/>
      <c r="M21" s="1"/>
      <c r="N21" s="1"/>
      <c r="O21" s="1"/>
      <c r="U21" s="1" t="s">
        <v>2</v>
      </c>
      <c r="AA21" s="2" t="s">
        <v>9</v>
      </c>
    </row>
    <row r="22" spans="2:27" ht="4.9000000000000004" customHeight="1" x14ac:dyDescent="0.15">
      <c r="B22" s="1"/>
      <c r="C22" s="1"/>
      <c r="D22" s="1"/>
      <c r="E22" s="1"/>
      <c r="F22" s="1"/>
      <c r="H22" s="1"/>
      <c r="J22" s="1"/>
      <c r="K22" s="1"/>
      <c r="L22" s="1"/>
      <c r="M22" s="1"/>
      <c r="N22" s="1"/>
      <c r="O22" s="1"/>
      <c r="U22" s="1"/>
      <c r="AA22" s="2"/>
    </row>
    <row r="23" spans="2:27" x14ac:dyDescent="0.15">
      <c r="B23" s="1"/>
      <c r="C23" s="1"/>
      <c r="D23" s="1"/>
      <c r="E23" s="1"/>
      <c r="F23" s="1"/>
      <c r="H23" s="1"/>
      <c r="J23" s="1"/>
      <c r="K23" s="1"/>
      <c r="L23" s="1"/>
      <c r="M23" s="1"/>
      <c r="N23" s="1"/>
      <c r="O23" s="1"/>
      <c r="U23" s="1" t="s">
        <v>3</v>
      </c>
      <c r="AA23" s="2" t="s">
        <v>10</v>
      </c>
    </row>
    <row r="24" spans="2:27" ht="4.9000000000000004" customHeight="1" x14ac:dyDescent="0.15">
      <c r="B24" s="1"/>
      <c r="C24" s="1"/>
      <c r="D24" s="1"/>
      <c r="E24" s="1"/>
      <c r="F24" s="1"/>
      <c r="H24" s="1"/>
      <c r="J24" s="1"/>
      <c r="K24" s="1"/>
      <c r="L24" s="1"/>
      <c r="M24" s="1"/>
      <c r="N24" s="1"/>
      <c r="O24" s="1"/>
      <c r="U24" s="1"/>
      <c r="AA24" s="2"/>
    </row>
    <row r="25" spans="2:27" x14ac:dyDescent="0.15">
      <c r="B25" s="1"/>
      <c r="C25" s="1"/>
      <c r="D25" s="1"/>
      <c r="E25" s="1"/>
      <c r="F25" s="1"/>
      <c r="H25" s="1"/>
      <c r="J25" s="1"/>
      <c r="K25" s="1"/>
      <c r="L25" s="1"/>
      <c r="M25" s="1"/>
      <c r="N25" s="1"/>
      <c r="O25" s="1"/>
      <c r="U25" s="1" t="s">
        <v>15</v>
      </c>
      <c r="AA25" s="2" t="s">
        <v>16</v>
      </c>
    </row>
    <row r="26" spans="2:27" ht="4.9000000000000004" customHeight="1" x14ac:dyDescent="0.15">
      <c r="B26" s="1"/>
      <c r="C26" s="1"/>
      <c r="D26" s="1"/>
      <c r="E26" s="1"/>
      <c r="F26" s="1"/>
      <c r="H26" s="1"/>
      <c r="J26" s="1"/>
      <c r="K26" s="1"/>
      <c r="L26" s="1"/>
      <c r="M26" s="1"/>
      <c r="N26" s="1"/>
      <c r="O26" s="1"/>
      <c r="U26" s="1"/>
      <c r="AA26" s="2"/>
    </row>
    <row r="27" spans="2:27" x14ac:dyDescent="0.15">
      <c r="B27" s="1"/>
      <c r="C27" s="1"/>
      <c r="D27" s="1"/>
      <c r="E27" s="1"/>
      <c r="F27" s="1"/>
      <c r="H27" s="1"/>
      <c r="J27" s="1"/>
      <c r="K27" s="1"/>
      <c r="L27" s="1"/>
      <c r="M27" s="1"/>
      <c r="N27" s="1"/>
      <c r="O27" s="1"/>
      <c r="U27" s="1" t="s">
        <v>63</v>
      </c>
      <c r="AA27" s="2" t="s">
        <v>12</v>
      </c>
    </row>
    <row r="28" spans="2:27" ht="4.9000000000000004" customHeight="1" x14ac:dyDescent="0.15">
      <c r="B28" s="1"/>
      <c r="C28" s="1"/>
      <c r="D28" s="1"/>
      <c r="E28" s="1"/>
      <c r="F28" s="1"/>
      <c r="H28" s="1"/>
      <c r="J28" s="1"/>
      <c r="K28" s="1"/>
      <c r="L28" s="1"/>
      <c r="M28" s="1"/>
      <c r="N28" s="1"/>
      <c r="O28" s="1"/>
      <c r="U28" s="1"/>
      <c r="AA28" s="2"/>
    </row>
    <row r="29" spans="2:27" x14ac:dyDescent="0.15">
      <c r="B29" s="1"/>
      <c r="C29" s="1"/>
      <c r="D29" s="1"/>
      <c r="E29" s="1"/>
      <c r="F29" s="1"/>
      <c r="H29" s="1"/>
      <c r="J29" s="1"/>
      <c r="K29" s="1"/>
      <c r="L29" s="1"/>
      <c r="M29" s="1"/>
      <c r="N29" s="1"/>
      <c r="O29" s="1"/>
      <c r="U29" s="2" t="s">
        <v>85</v>
      </c>
      <c r="AA29" s="2" t="s">
        <v>82</v>
      </c>
    </row>
    <row r="30" spans="2:27" ht="4.9000000000000004" customHeight="1" x14ac:dyDescent="0.15">
      <c r="B30" s="1"/>
      <c r="C30" s="1"/>
      <c r="D30" s="1"/>
      <c r="E30" s="1"/>
      <c r="F30" s="1"/>
      <c r="H30" s="1"/>
      <c r="J30" s="1"/>
      <c r="K30" s="1"/>
      <c r="L30" s="1"/>
      <c r="M30" s="1"/>
      <c r="N30" s="1"/>
      <c r="O30" s="1"/>
      <c r="U30" s="1"/>
      <c r="AA30" s="2"/>
    </row>
    <row r="31" spans="2:27" x14ac:dyDescent="0.15">
      <c r="B31" s="1"/>
      <c r="C31" s="1"/>
      <c r="D31" s="1"/>
      <c r="E31" s="1"/>
      <c r="F31" s="1"/>
      <c r="H31" s="1"/>
      <c r="J31" s="1"/>
      <c r="K31" s="1"/>
      <c r="L31" s="1"/>
      <c r="M31" s="1"/>
      <c r="N31" s="1"/>
      <c r="O31" s="1"/>
      <c r="U31" s="1" t="s">
        <v>5</v>
      </c>
      <c r="AA31" s="2" t="s">
        <v>13</v>
      </c>
    </row>
    <row r="32" spans="2:27" ht="4.9000000000000004" customHeight="1" x14ac:dyDescent="0.15">
      <c r="B32" s="1"/>
      <c r="C32" s="1"/>
      <c r="D32" s="1"/>
      <c r="E32" s="1"/>
      <c r="F32" s="1"/>
      <c r="H32" s="1"/>
      <c r="J32" s="1"/>
      <c r="K32" s="1"/>
      <c r="L32" s="1"/>
      <c r="M32" s="1"/>
      <c r="N32" s="1"/>
      <c r="O32" s="1"/>
      <c r="U32" s="1"/>
      <c r="AA32" s="2"/>
    </row>
    <row r="33" spans="2:27" x14ac:dyDescent="0.15">
      <c r="B33" s="1"/>
      <c r="C33" s="1"/>
      <c r="D33" s="1"/>
      <c r="E33" s="1"/>
      <c r="F33" s="1"/>
      <c r="H33" s="1"/>
      <c r="J33" s="1"/>
      <c r="K33" s="1"/>
      <c r="L33" s="1"/>
      <c r="M33" s="1"/>
      <c r="N33" s="1"/>
      <c r="O33" s="1"/>
      <c r="U33" s="1" t="s">
        <v>6</v>
      </c>
      <c r="AA33" s="2" t="s">
        <v>14</v>
      </c>
    </row>
    <row r="34" spans="2:27" ht="4.9000000000000004" customHeight="1" x14ac:dyDescent="0.15">
      <c r="B34" s="1"/>
      <c r="C34" s="1"/>
      <c r="D34" s="1"/>
      <c r="E34" s="1"/>
      <c r="F34" s="1"/>
      <c r="H34" s="1"/>
      <c r="J34" s="1"/>
      <c r="K34" s="1"/>
      <c r="L34" s="1"/>
      <c r="M34" s="1"/>
      <c r="N34" s="1"/>
      <c r="O34" s="1"/>
      <c r="U34" s="1"/>
      <c r="AA34" s="2"/>
    </row>
    <row r="35" spans="2:27" x14ac:dyDescent="0.15">
      <c r="B35" s="1"/>
      <c r="C35" s="1"/>
      <c r="D35" s="1"/>
      <c r="E35" s="1"/>
      <c r="F35" s="1"/>
      <c r="H35" s="1"/>
      <c r="J35" s="1"/>
      <c r="K35" s="1"/>
      <c r="L35" s="1"/>
      <c r="M35" s="1"/>
      <c r="N35" s="1"/>
      <c r="O35" s="1"/>
      <c r="U35" s="1" t="s">
        <v>71</v>
      </c>
      <c r="AA35" s="2" t="s">
        <v>17</v>
      </c>
    </row>
    <row r="36" spans="2:27" ht="4.9000000000000004" customHeight="1" x14ac:dyDescent="0.15">
      <c r="B36" s="1"/>
      <c r="C36" s="1"/>
      <c r="D36" s="1"/>
      <c r="E36" s="1"/>
      <c r="F36" s="1"/>
      <c r="H36" s="1"/>
      <c r="J36" s="1"/>
      <c r="K36" s="1"/>
      <c r="L36" s="1"/>
      <c r="M36" s="1"/>
      <c r="N36" s="1"/>
      <c r="O36" s="1"/>
      <c r="U36" s="1"/>
      <c r="AA36" s="2"/>
    </row>
    <row r="37" spans="2:27" x14ac:dyDescent="0.15">
      <c r="B37" s="1"/>
      <c r="C37" s="1"/>
      <c r="D37" s="1"/>
      <c r="E37" s="1"/>
      <c r="F37" s="1"/>
      <c r="H37" s="1"/>
      <c r="J37" s="1"/>
      <c r="K37" s="1"/>
      <c r="L37" s="1"/>
      <c r="M37" s="1"/>
      <c r="N37" s="1"/>
      <c r="O37" s="1"/>
      <c r="U37" s="1" t="s">
        <v>64</v>
      </c>
      <c r="AA37" s="2" t="s">
        <v>18</v>
      </c>
    </row>
    <row r="38" spans="2:27" ht="4.9000000000000004" customHeight="1" x14ac:dyDescent="0.15">
      <c r="B38" s="1"/>
      <c r="C38" s="1"/>
      <c r="D38" s="1"/>
      <c r="E38" s="1"/>
      <c r="F38" s="1"/>
      <c r="H38" s="1"/>
      <c r="J38" s="1"/>
      <c r="K38" s="1"/>
      <c r="L38" s="1"/>
      <c r="M38" s="1"/>
      <c r="N38" s="1"/>
      <c r="O38" s="1"/>
      <c r="U38" s="1"/>
      <c r="AA38" s="2"/>
    </row>
    <row r="39" spans="2:27" x14ac:dyDescent="0.15">
      <c r="B39" s="1"/>
      <c r="C39" s="1"/>
      <c r="D39" s="1"/>
      <c r="E39" s="1"/>
      <c r="F39" s="1"/>
      <c r="H39" s="1"/>
      <c r="J39" s="1"/>
      <c r="K39" s="1"/>
      <c r="L39" s="1"/>
      <c r="M39" s="1"/>
      <c r="N39" s="1"/>
      <c r="O39" s="1"/>
      <c r="U39" s="1" t="s">
        <v>65</v>
      </c>
      <c r="AA39" s="2" t="s">
        <v>25</v>
      </c>
    </row>
    <row r="40" spans="2:27" ht="4.9000000000000004" customHeight="1" x14ac:dyDescent="0.15">
      <c r="B40" s="1"/>
      <c r="C40" s="1"/>
      <c r="D40" s="1"/>
      <c r="E40" s="1"/>
      <c r="F40" s="1"/>
      <c r="H40" s="1"/>
      <c r="J40" s="1"/>
      <c r="K40" s="1"/>
      <c r="L40" s="1"/>
      <c r="M40" s="1"/>
      <c r="N40" s="1"/>
      <c r="O40" s="1"/>
      <c r="U40" s="1"/>
      <c r="AA40" s="2"/>
    </row>
    <row r="41" spans="2:27" x14ac:dyDescent="0.15">
      <c r="B41" s="1"/>
      <c r="C41" s="1"/>
      <c r="D41" s="1"/>
      <c r="E41" s="1"/>
      <c r="F41" s="1"/>
      <c r="H41" s="1"/>
      <c r="J41" s="1"/>
      <c r="K41" s="1"/>
      <c r="L41" s="1"/>
      <c r="M41" s="1"/>
      <c r="N41" s="1"/>
      <c r="O41" s="1"/>
      <c r="U41" s="1" t="s">
        <v>43</v>
      </c>
      <c r="AA41" s="2" t="s">
        <v>44</v>
      </c>
    </row>
    <row r="42" spans="2:27" ht="4.9000000000000004" customHeight="1" x14ac:dyDescent="0.15">
      <c r="B42" s="1"/>
      <c r="C42" s="1"/>
      <c r="D42" s="1"/>
      <c r="E42" s="1"/>
      <c r="F42" s="1"/>
      <c r="H42" s="1"/>
      <c r="J42" s="1"/>
      <c r="K42" s="1"/>
      <c r="L42" s="1"/>
      <c r="M42" s="1"/>
      <c r="N42" s="1"/>
      <c r="O42" s="1"/>
      <c r="U42" s="1"/>
      <c r="AA42" s="2"/>
    </row>
    <row r="43" spans="2:27" x14ac:dyDescent="0.15">
      <c r="B43" s="1"/>
      <c r="C43" s="1"/>
      <c r="D43" s="1"/>
      <c r="E43" s="1"/>
      <c r="F43" s="1"/>
      <c r="G43" s="1"/>
      <c r="H43" s="1"/>
      <c r="I43" s="1"/>
      <c r="J43" s="1"/>
      <c r="K43" s="1"/>
      <c r="L43" s="1"/>
      <c r="M43" s="1"/>
      <c r="N43" s="1"/>
      <c r="O43" s="1"/>
      <c r="U43" s="1" t="s">
        <v>66</v>
      </c>
      <c r="AA43" s="2" t="s">
        <v>46</v>
      </c>
    </row>
    <row r="44" spans="2:27" ht="4.9000000000000004" customHeight="1" x14ac:dyDescent="0.15">
      <c r="B44" s="1"/>
      <c r="C44" s="1"/>
      <c r="D44" s="1"/>
      <c r="E44" s="1"/>
      <c r="F44" s="1"/>
      <c r="G44" s="1"/>
      <c r="H44" s="1"/>
      <c r="I44" s="1"/>
      <c r="J44" s="1"/>
      <c r="K44" s="1"/>
      <c r="L44" s="1"/>
      <c r="M44" s="1"/>
      <c r="N44" s="1"/>
      <c r="O44" s="1"/>
      <c r="AA44" s="2"/>
    </row>
    <row r="45" spans="2:27" ht="13.15" customHeight="1" x14ac:dyDescent="0.15">
      <c r="B45" s="1"/>
      <c r="C45" s="1"/>
      <c r="D45" s="1"/>
      <c r="E45" s="1"/>
      <c r="F45" s="1"/>
      <c r="G45" s="1"/>
      <c r="H45" s="1"/>
      <c r="I45" s="1"/>
      <c r="J45" s="1"/>
      <c r="K45" s="1"/>
      <c r="L45" s="1"/>
      <c r="M45" s="1"/>
      <c r="N45" s="1"/>
      <c r="O45" s="1"/>
      <c r="U45" s="1" t="s">
        <v>67</v>
      </c>
      <c r="AA45" s="2" t="s">
        <v>37</v>
      </c>
    </row>
    <row r="46" spans="2:27" ht="4.9000000000000004" customHeight="1" x14ac:dyDescent="0.15">
      <c r="B46" s="1"/>
      <c r="C46" s="1"/>
      <c r="D46" s="1"/>
      <c r="E46" s="1"/>
      <c r="F46" s="1"/>
      <c r="G46" s="1"/>
      <c r="H46" s="1"/>
      <c r="I46" s="1"/>
      <c r="J46" s="1"/>
      <c r="K46" s="1"/>
      <c r="L46" s="1"/>
      <c r="M46" s="1"/>
      <c r="N46" s="1"/>
      <c r="O46" s="1"/>
      <c r="AA46" s="2"/>
    </row>
    <row r="47" spans="2:27" x14ac:dyDescent="0.15">
      <c r="B47" s="1"/>
      <c r="C47" s="1"/>
      <c r="D47" s="1"/>
      <c r="E47" s="1"/>
      <c r="F47" s="1"/>
      <c r="G47" s="1"/>
      <c r="H47" s="1"/>
      <c r="I47" s="1"/>
      <c r="J47" s="1"/>
      <c r="K47" s="1"/>
      <c r="L47" s="1"/>
      <c r="M47" s="1"/>
      <c r="N47" s="1"/>
      <c r="O47" s="1"/>
      <c r="U47" s="1" t="s">
        <v>38</v>
      </c>
      <c r="AA47" s="2" t="s">
        <v>77</v>
      </c>
    </row>
    <row r="48" spans="2:27" ht="4.9000000000000004" customHeight="1" x14ac:dyDescent="0.15">
      <c r="B48" s="1"/>
      <c r="C48" s="1"/>
      <c r="D48" s="1"/>
      <c r="E48" s="1"/>
      <c r="F48" s="1"/>
      <c r="G48" s="1"/>
      <c r="H48" s="1"/>
      <c r="I48" s="1"/>
      <c r="J48" s="1"/>
      <c r="K48" s="1"/>
      <c r="L48" s="1"/>
      <c r="M48" s="1"/>
      <c r="N48" s="1"/>
      <c r="O48" s="1"/>
      <c r="U48" s="1"/>
      <c r="AA48" s="2"/>
    </row>
    <row r="49" spans="1:45" x14ac:dyDescent="0.15">
      <c r="B49" s="1"/>
      <c r="C49" s="1"/>
      <c r="D49" s="1"/>
      <c r="E49" s="1"/>
      <c r="F49" s="1"/>
      <c r="G49" s="1"/>
      <c r="H49" s="1"/>
      <c r="I49" s="1"/>
      <c r="J49" s="1"/>
      <c r="K49" s="1"/>
      <c r="L49" s="1"/>
      <c r="M49" s="1"/>
      <c r="N49" s="1"/>
      <c r="O49" s="1"/>
      <c r="U49" s="1" t="s">
        <v>39</v>
      </c>
      <c r="AA49" s="2" t="s">
        <v>40</v>
      </c>
    </row>
    <row r="50" spans="1:45" ht="4.9000000000000004" customHeight="1" x14ac:dyDescent="0.15">
      <c r="B50" s="1"/>
      <c r="C50" s="1"/>
      <c r="D50" s="1"/>
      <c r="E50" s="1"/>
      <c r="F50" s="1"/>
      <c r="G50" s="1"/>
      <c r="H50" s="1"/>
      <c r="I50" s="1"/>
      <c r="J50" s="1"/>
      <c r="K50" s="1"/>
      <c r="L50" s="1"/>
      <c r="M50" s="1"/>
      <c r="N50" s="1"/>
      <c r="O50" s="1"/>
      <c r="U50" s="1"/>
      <c r="AA50" s="2"/>
    </row>
    <row r="51" spans="1:45" x14ac:dyDescent="0.15">
      <c r="B51" s="1"/>
      <c r="C51" s="1"/>
      <c r="D51" s="1"/>
      <c r="E51" s="1"/>
      <c r="F51" s="1"/>
      <c r="G51" s="1"/>
      <c r="H51" s="1"/>
      <c r="I51" s="1"/>
      <c r="J51" s="1"/>
      <c r="K51" s="1"/>
      <c r="L51" s="1"/>
      <c r="M51" s="1"/>
      <c r="N51" s="1"/>
      <c r="O51" s="1"/>
      <c r="U51" s="1" t="s">
        <v>41</v>
      </c>
      <c r="AA51" s="2" t="s">
        <v>42</v>
      </c>
    </row>
    <row r="52" spans="1:45" x14ac:dyDescent="0.15">
      <c r="B52" s="1"/>
      <c r="C52" s="1"/>
      <c r="D52" s="1"/>
      <c r="E52" s="1"/>
      <c r="F52" s="1"/>
      <c r="G52" s="1"/>
      <c r="H52" s="1"/>
      <c r="I52" s="1"/>
      <c r="J52" s="1"/>
      <c r="K52" s="1"/>
      <c r="L52" s="1"/>
      <c r="M52" s="1"/>
      <c r="N52" s="1"/>
      <c r="O52" s="1"/>
    </row>
    <row r="53" spans="1:45" ht="14.25" x14ac:dyDescent="0.15">
      <c r="A53" s="9"/>
      <c r="B53" s="10" t="s">
        <v>78</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
      <c r="AQ53" s="1"/>
    </row>
    <row r="54" spans="1:45" ht="4.9000000000000004" customHeight="1" x14ac:dyDescent="0.15">
      <c r="A54" s="9"/>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
      <c r="AQ54" s="1"/>
    </row>
    <row r="55" spans="1:45" ht="13.15" customHeight="1" x14ac:dyDescent="0.15">
      <c r="A55" s="9"/>
      <c r="B55" s="12" t="s">
        <v>50</v>
      </c>
      <c r="C55" s="12"/>
      <c r="D55" s="12"/>
      <c r="E55" s="12"/>
      <c r="F55" s="32" t="s">
        <v>51</v>
      </c>
      <c r="G55" s="32"/>
      <c r="H55" s="32"/>
      <c r="I55" s="3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
      <c r="AQ55" s="1"/>
    </row>
    <row r="56" spans="1:45" ht="8.4499999999999993" customHeight="1" x14ac:dyDescent="0.1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
      <c r="AQ56" s="1"/>
    </row>
    <row r="57" spans="1:45" ht="13.15" customHeight="1" x14ac:dyDescent="0.15">
      <c r="A57" s="9"/>
      <c r="B57" s="33" t="s">
        <v>19</v>
      </c>
      <c r="C57" s="33"/>
      <c r="D57" s="32">
        <v>20</v>
      </c>
      <c r="E57" s="32"/>
      <c r="F57" s="32"/>
      <c r="G57" s="12" t="s">
        <v>68</v>
      </c>
      <c r="H57" s="12"/>
      <c r="I57" s="12"/>
      <c r="J57" s="12"/>
      <c r="K57" s="33" t="s">
        <v>20</v>
      </c>
      <c r="L57" s="33"/>
      <c r="M57" s="32">
        <v>21</v>
      </c>
      <c r="N57" s="32"/>
      <c r="O57" s="32"/>
      <c r="P57" s="12" t="s">
        <v>69</v>
      </c>
      <c r="Q57" s="12"/>
      <c r="R57" s="12"/>
      <c r="S57" s="12" t="s">
        <v>76</v>
      </c>
      <c r="T57" s="12"/>
      <c r="U57" s="12"/>
      <c r="V57" s="12"/>
      <c r="W57" s="12"/>
      <c r="X57" s="12"/>
      <c r="Y57" s="12"/>
      <c r="Z57" s="12"/>
      <c r="AA57" s="12"/>
      <c r="AB57" s="12"/>
      <c r="AC57" s="12"/>
      <c r="AD57" s="12"/>
      <c r="AE57" s="26">
        <f>MIN(M57/30,0.49+M57/100)</f>
        <v>0.7</v>
      </c>
      <c r="AF57" s="26"/>
      <c r="AG57" s="12" t="s">
        <v>69</v>
      </c>
      <c r="AH57" s="12"/>
      <c r="AI57" s="9"/>
      <c r="AJ57" s="12"/>
      <c r="AK57" s="12"/>
      <c r="AL57" s="12"/>
      <c r="AM57" s="12"/>
      <c r="AN57" s="12"/>
      <c r="AO57" s="12"/>
      <c r="AP57" s="1"/>
      <c r="AQ57" s="1"/>
      <c r="AR57" s="18"/>
      <c r="AS57" s="18"/>
    </row>
    <row r="58" spans="1:45" ht="13.15" customHeight="1" x14ac:dyDescent="0.15">
      <c r="A58" s="9"/>
      <c r="B58" s="9"/>
      <c r="C58" s="9"/>
      <c r="D58" s="9"/>
      <c r="E58" s="9"/>
      <c r="F58" s="9"/>
      <c r="G58" s="9"/>
      <c r="H58" s="12"/>
      <c r="I58" s="12"/>
      <c r="J58" s="12"/>
      <c r="K58" s="13"/>
      <c r="L58" s="13"/>
      <c r="M58" s="14"/>
      <c r="N58" s="14"/>
      <c r="O58" s="14"/>
      <c r="P58" s="12"/>
      <c r="Q58" s="12"/>
      <c r="R58" s="12"/>
      <c r="S58" s="12" t="s">
        <v>53</v>
      </c>
      <c r="T58" s="12"/>
      <c r="U58" s="12"/>
      <c r="V58" s="12"/>
      <c r="W58" s="12"/>
      <c r="X58" s="12"/>
      <c r="Y58" s="12"/>
      <c r="Z58" s="12"/>
      <c r="AA58" s="12"/>
      <c r="AB58" s="12"/>
      <c r="AC58" s="12"/>
      <c r="AD58" s="12"/>
      <c r="AE58" s="26">
        <f>MIN(M57/10,1.35+M57/25)</f>
        <v>2.1</v>
      </c>
      <c r="AF58" s="26"/>
      <c r="AG58" s="12" t="s">
        <v>69</v>
      </c>
      <c r="AH58" s="14"/>
      <c r="AI58" s="12"/>
      <c r="AJ58" s="12"/>
      <c r="AK58" s="12"/>
      <c r="AL58" s="12"/>
      <c r="AM58" s="12"/>
      <c r="AN58" s="12"/>
      <c r="AO58" s="12"/>
      <c r="AP58" s="1"/>
      <c r="AQ58" s="1"/>
      <c r="AR58" s="1"/>
      <c r="AS58" s="1"/>
    </row>
    <row r="59" spans="1:45" ht="4.9000000000000004" customHeight="1" x14ac:dyDescent="0.15">
      <c r="A59" s="9"/>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
      <c r="AQ59" s="1"/>
      <c r="AR59" s="1"/>
      <c r="AS59" s="1"/>
    </row>
    <row r="60" spans="1:45" x14ac:dyDescent="0.15">
      <c r="A60" s="9"/>
      <c r="B60" s="26" t="s">
        <v>72</v>
      </c>
      <c r="C60" s="26"/>
      <c r="D60" s="32">
        <v>450</v>
      </c>
      <c r="E60" s="32"/>
      <c r="F60" s="32"/>
      <c r="G60" s="12" t="s">
        <v>54</v>
      </c>
      <c r="H60" s="12"/>
      <c r="I60" s="12"/>
      <c r="J60" s="33" t="s">
        <v>21</v>
      </c>
      <c r="K60" s="33"/>
      <c r="L60" s="32">
        <v>150</v>
      </c>
      <c r="M60" s="32"/>
      <c r="N60" s="32"/>
      <c r="O60" s="12" t="s">
        <v>22</v>
      </c>
      <c r="P60" s="9"/>
      <c r="Q60" s="9"/>
      <c r="R60" s="33" t="s">
        <v>23</v>
      </c>
      <c r="S60" s="33"/>
      <c r="T60" s="32">
        <v>450</v>
      </c>
      <c r="U60" s="32"/>
      <c r="V60" s="32"/>
      <c r="W60" s="12" t="s">
        <v>22</v>
      </c>
      <c r="X60" s="9"/>
      <c r="Y60" s="33" t="s">
        <v>96</v>
      </c>
      <c r="Z60" s="33"/>
      <c r="AA60" s="32">
        <v>600</v>
      </c>
      <c r="AB60" s="32"/>
      <c r="AC60" s="32"/>
      <c r="AD60" s="12" t="str">
        <f>IF(F55="べた基礎","","mm")</f>
        <v>mm</v>
      </c>
      <c r="AE60" s="9"/>
      <c r="AF60" s="33" t="str">
        <f>IF(F55="べた基礎","","d＝")</f>
        <v>d＝</v>
      </c>
      <c r="AG60" s="33"/>
      <c r="AH60" s="32">
        <v>150</v>
      </c>
      <c r="AI60" s="32"/>
      <c r="AJ60" s="32"/>
      <c r="AK60" s="12" t="str">
        <f>IF(F55="べた基礎","","mm")</f>
        <v>mm</v>
      </c>
      <c r="AL60" s="9"/>
      <c r="AM60" s="9"/>
      <c r="AN60" s="12"/>
      <c r="AO60" s="12"/>
      <c r="AP60" s="1"/>
      <c r="AQ60" s="1"/>
      <c r="AR60" s="1"/>
      <c r="AS60" s="1"/>
    </row>
    <row r="61" spans="1:45" ht="4.9000000000000004" customHeight="1" x14ac:dyDescent="0.15">
      <c r="A61" s="9"/>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
      <c r="AQ61" s="1"/>
      <c r="AR61" s="1"/>
      <c r="AS61" s="1"/>
    </row>
    <row r="62" spans="1:45" ht="13.15" customHeight="1" x14ac:dyDescent="0.15">
      <c r="A62" s="9"/>
      <c r="B62" s="26" t="str">
        <f>IF(F55="べた基礎","","db＝")</f>
        <v>db＝</v>
      </c>
      <c r="C62" s="26"/>
      <c r="D62" s="32">
        <v>13</v>
      </c>
      <c r="E62" s="32"/>
      <c r="F62" s="12" t="str">
        <f>IF(F55="べた基礎","","mm")</f>
        <v>mm</v>
      </c>
      <c r="G62" s="9"/>
      <c r="H62" s="12" t="str">
        <f>IF(F55="べた基礎","","ベース筋間隔　＠＝")</f>
        <v>ベース筋間隔　＠＝</v>
      </c>
      <c r="I62" s="9"/>
      <c r="J62" s="12"/>
      <c r="K62" s="9"/>
      <c r="L62" s="12"/>
      <c r="M62" s="12"/>
      <c r="N62" s="12"/>
      <c r="O62" s="32">
        <v>300</v>
      </c>
      <c r="P62" s="32"/>
      <c r="Q62" s="12" t="str">
        <f>IF(F55="べた基礎","","mm")</f>
        <v>mm</v>
      </c>
      <c r="R62" s="9"/>
      <c r="S62" s="9"/>
      <c r="T62" s="9"/>
      <c r="U62" s="12"/>
      <c r="V62" s="12"/>
      <c r="W62" s="9"/>
      <c r="X62" s="9"/>
      <c r="Y62" s="9"/>
      <c r="Z62" s="9"/>
      <c r="AA62" s="9"/>
      <c r="AB62" s="9"/>
      <c r="AC62" s="12"/>
      <c r="AD62" s="12"/>
      <c r="AE62" s="12"/>
      <c r="AF62" s="12"/>
      <c r="AG62" s="9"/>
      <c r="AH62" s="9"/>
      <c r="AI62" s="9"/>
      <c r="AJ62" s="9"/>
      <c r="AK62" s="9"/>
      <c r="AL62" s="9"/>
      <c r="AM62" s="12"/>
      <c r="AN62" s="12"/>
      <c r="AO62" s="12"/>
      <c r="AP62" s="1"/>
      <c r="AQ62" s="1"/>
      <c r="AR62" s="1"/>
      <c r="AS62" s="1"/>
    </row>
    <row r="63" spans="1:45" x14ac:dyDescent="0.15">
      <c r="A63" s="9"/>
      <c r="B63" s="12" t="str">
        <f>IF(F55="べた基礎","","As＝1000/ベース筋間隔＠×（φ＝10　71mm^2，　φ＝13　127m＾2）＝")</f>
        <v>As＝1000/ベース筋間隔＠×（φ＝10　71mm^2，　φ＝13　127m＾2）＝</v>
      </c>
      <c r="C63" s="11"/>
      <c r="D63" s="11"/>
      <c r="E63" s="11"/>
      <c r="F63" s="11"/>
      <c r="G63" s="11"/>
      <c r="H63" s="11"/>
      <c r="I63" s="11"/>
      <c r="J63" s="11"/>
      <c r="K63" s="11"/>
      <c r="L63" s="11"/>
      <c r="M63" s="11"/>
      <c r="N63" s="11"/>
      <c r="O63" s="11"/>
      <c r="P63" s="11"/>
      <c r="Q63" s="11"/>
      <c r="R63" s="11"/>
      <c r="S63" s="11"/>
      <c r="T63" s="11"/>
      <c r="U63" s="11"/>
      <c r="V63" s="11"/>
      <c r="W63" s="9"/>
      <c r="X63" s="28">
        <f>IF(F55="べた基礎","",1000/O62*IF(D62=10,71,127))</f>
        <v>423.33333333333337</v>
      </c>
      <c r="Y63" s="28"/>
      <c r="Z63" s="28"/>
      <c r="AA63" s="12" t="str">
        <f>IF(F55="べた基礎","","mm^2")</f>
        <v>mm^2</v>
      </c>
      <c r="AB63" s="9"/>
      <c r="AC63" s="11"/>
      <c r="AD63" s="11"/>
      <c r="AE63" s="11"/>
      <c r="AF63" s="11"/>
      <c r="AG63" s="11"/>
      <c r="AH63" s="11"/>
      <c r="AI63" s="11"/>
      <c r="AJ63" s="11"/>
      <c r="AK63" s="11"/>
      <c r="AL63" s="11"/>
      <c r="AM63" s="11"/>
      <c r="AN63" s="11"/>
      <c r="AO63" s="11"/>
      <c r="AP63" s="1"/>
      <c r="AQ63" s="1"/>
      <c r="AR63" s="1"/>
      <c r="AS63" s="1"/>
    </row>
    <row r="64" spans="1:45" ht="4.9000000000000004" customHeight="1" x14ac:dyDescent="0.15">
      <c r="A64" s="9"/>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
      <c r="AQ64" s="1"/>
      <c r="AR64" s="1"/>
      <c r="AS64" s="1"/>
    </row>
    <row r="65" spans="1:45" ht="14.25" x14ac:dyDescent="0.15">
      <c r="A65" s="9"/>
      <c r="B65" s="10" t="s">
        <v>31</v>
      </c>
      <c r="C65" s="11"/>
      <c r="D65" s="11"/>
      <c r="E65" s="11"/>
      <c r="F65" s="11"/>
      <c r="G65" s="11"/>
      <c r="H65" s="11"/>
      <c r="I65" s="11"/>
      <c r="J65" s="11"/>
      <c r="K65" s="11"/>
      <c r="L65" s="11"/>
      <c r="M65" s="11"/>
      <c r="N65" s="11"/>
      <c r="O65" s="11"/>
      <c r="P65" s="11"/>
      <c r="Q65" s="11"/>
      <c r="R65" s="11"/>
      <c r="S65" s="11"/>
      <c r="T65" s="11"/>
      <c r="U65" s="9"/>
      <c r="V65" s="9"/>
      <c r="W65" s="9"/>
      <c r="X65" s="9"/>
      <c r="Y65" s="9"/>
      <c r="Z65" s="9"/>
      <c r="AA65" s="9"/>
      <c r="AB65" s="9"/>
      <c r="AC65" s="9"/>
      <c r="AD65" s="9"/>
      <c r="AE65" s="9"/>
      <c r="AF65" s="9"/>
      <c r="AG65" s="9"/>
      <c r="AH65" s="9"/>
      <c r="AI65" s="9"/>
      <c r="AJ65" s="9"/>
      <c r="AK65" s="9"/>
      <c r="AL65" s="11"/>
      <c r="AM65" s="11"/>
      <c r="AN65" s="11"/>
      <c r="AO65" s="11"/>
      <c r="AP65" s="1"/>
      <c r="AQ65" s="1"/>
      <c r="AR65" s="1"/>
      <c r="AS65" s="1"/>
    </row>
    <row r="66" spans="1:45" ht="4.9000000000000004" customHeight="1" x14ac:dyDescent="0.15">
      <c r="A66" s="9"/>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
      <c r="AQ66" s="1"/>
      <c r="AR66" s="1"/>
      <c r="AS66" s="1"/>
    </row>
    <row r="67" spans="1:45" x14ac:dyDescent="0.15">
      <c r="A67" s="9"/>
      <c r="B67" s="15"/>
      <c r="C67" s="12" t="s">
        <v>24</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1"/>
      <c r="AN67" s="11"/>
      <c r="AO67" s="11"/>
      <c r="AP67" s="1"/>
      <c r="AQ67" s="1"/>
      <c r="AR67" s="1"/>
      <c r="AS67" s="1"/>
    </row>
    <row r="68" spans="1:45" ht="4.9000000000000004" customHeight="1" x14ac:dyDescent="0.15">
      <c r="A68" s="9"/>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1"/>
      <c r="AN68" s="11"/>
      <c r="AO68" s="11"/>
      <c r="AP68" s="1"/>
      <c r="AQ68" s="1"/>
      <c r="AR68" s="1"/>
      <c r="AS68" s="1"/>
    </row>
    <row r="69" spans="1:45" x14ac:dyDescent="0.15">
      <c r="A69" s="9"/>
      <c r="B69" s="15"/>
      <c r="C69" s="12"/>
      <c r="D69" s="12" t="s">
        <v>34</v>
      </c>
      <c r="E69" s="12"/>
      <c r="F69" s="12"/>
      <c r="G69" s="12"/>
      <c r="H69" s="12"/>
      <c r="I69" s="12"/>
      <c r="J69" s="12"/>
      <c r="K69" s="12"/>
      <c r="L69" s="12"/>
      <c r="M69" s="12"/>
      <c r="N69" s="12"/>
      <c r="O69" s="12"/>
      <c r="P69" s="12"/>
      <c r="Q69" s="28">
        <f>D57-20*D60/1000-24*L60/1000*(AA60-D60)/1000/(T60/1000)</f>
        <v>9.8000000000000007</v>
      </c>
      <c r="R69" s="28"/>
      <c r="S69" s="28"/>
      <c r="T69" s="12" t="s">
        <v>68</v>
      </c>
      <c r="U69" s="9"/>
      <c r="V69" s="12"/>
      <c r="W69" s="15"/>
      <c r="X69" s="15"/>
      <c r="Y69" s="15"/>
      <c r="Z69" s="15"/>
      <c r="AA69" s="12"/>
      <c r="AB69" s="12"/>
      <c r="AC69" s="12"/>
      <c r="AD69" s="12"/>
      <c r="AE69" s="12"/>
      <c r="AF69" s="12"/>
      <c r="AG69" s="12"/>
      <c r="AH69" s="12"/>
      <c r="AI69" s="12"/>
      <c r="AJ69" s="12"/>
      <c r="AK69" s="12"/>
      <c r="AL69" s="12"/>
      <c r="AM69" s="11"/>
      <c r="AN69" s="11"/>
      <c r="AO69" s="11"/>
      <c r="AP69" s="1"/>
      <c r="AQ69" s="1"/>
      <c r="AR69" s="1"/>
      <c r="AS69" s="1"/>
    </row>
    <row r="70" spans="1:45" ht="4.9000000000000004" customHeight="1" x14ac:dyDescent="0.15">
      <c r="A70" s="9"/>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1"/>
      <c r="AN70" s="11"/>
      <c r="AO70" s="11"/>
      <c r="AP70" s="1"/>
      <c r="AQ70" s="1"/>
      <c r="AR70" s="1"/>
      <c r="AS70" s="1"/>
    </row>
    <row r="71" spans="1:45" x14ac:dyDescent="0.15">
      <c r="A71" s="9"/>
      <c r="B71" s="15"/>
      <c r="C71" s="12" t="s">
        <v>26</v>
      </c>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1"/>
      <c r="AN71" s="11"/>
      <c r="AO71" s="11"/>
      <c r="AP71" s="1"/>
      <c r="AQ71" s="1"/>
      <c r="AR71" s="1"/>
      <c r="AS71" s="1"/>
    </row>
    <row r="72" spans="1:45" ht="7.9" customHeight="1" x14ac:dyDescent="0.15">
      <c r="A72" s="9"/>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1"/>
      <c r="AN72" s="11"/>
      <c r="AO72" s="11"/>
      <c r="AP72" s="1"/>
      <c r="AQ72" s="1"/>
      <c r="AR72" s="1"/>
      <c r="AS72" s="1"/>
    </row>
    <row r="73" spans="1:45" x14ac:dyDescent="0.15">
      <c r="A73" s="9"/>
      <c r="B73" s="15"/>
      <c r="C73" s="12"/>
      <c r="D73" s="12" t="s">
        <v>81</v>
      </c>
      <c r="E73" s="12"/>
      <c r="F73" s="12"/>
      <c r="G73" s="12"/>
      <c r="H73" s="12"/>
      <c r="I73" s="12"/>
      <c r="J73" s="12"/>
      <c r="K73" s="15"/>
      <c r="L73" s="15"/>
      <c r="M73" s="15"/>
      <c r="N73" s="15"/>
      <c r="O73" s="15"/>
      <c r="P73" s="15"/>
      <c r="Q73" s="9"/>
      <c r="R73" s="28">
        <f>1*AE57*L60*0.875*(AA60-70)/1000</f>
        <v>48.693750000000001</v>
      </c>
      <c r="S73" s="28"/>
      <c r="T73" s="28"/>
      <c r="U73" s="12" t="s">
        <v>70</v>
      </c>
      <c r="V73" s="12"/>
      <c r="W73" s="9"/>
      <c r="X73" s="12" t="s">
        <v>45</v>
      </c>
      <c r="Y73" s="12"/>
      <c r="Z73" s="12"/>
      <c r="AA73" s="12"/>
      <c r="AB73" s="12"/>
      <c r="AC73" s="12"/>
      <c r="AD73" s="12"/>
      <c r="AE73" s="12"/>
      <c r="AF73" s="12"/>
      <c r="AG73" s="9"/>
      <c r="AH73" s="9"/>
      <c r="AI73" s="9"/>
      <c r="AJ73" s="12"/>
      <c r="AK73" s="12"/>
      <c r="AL73" s="12"/>
      <c r="AM73" s="11"/>
      <c r="AN73" s="11"/>
      <c r="AO73" s="11"/>
      <c r="AP73" s="1"/>
      <c r="AQ73" s="1"/>
      <c r="AR73" s="1"/>
      <c r="AS73" s="1"/>
    </row>
    <row r="74" spans="1:45" ht="4.9000000000000004" customHeight="1" x14ac:dyDescent="0.15">
      <c r="A74" s="9"/>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1"/>
      <c r="AN74" s="11"/>
      <c r="AO74" s="11"/>
      <c r="AP74" s="1"/>
      <c r="AQ74" s="1"/>
      <c r="AR74" s="1"/>
      <c r="AS74" s="1"/>
    </row>
    <row r="75" spans="1:45" x14ac:dyDescent="0.15">
      <c r="A75" s="9"/>
      <c r="B75" s="12"/>
      <c r="C75" s="12" t="s">
        <v>27</v>
      </c>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1"/>
      <c r="AN75" s="11"/>
      <c r="AO75" s="11"/>
      <c r="AP75" s="1"/>
      <c r="AQ75" s="1"/>
      <c r="AR75" s="1"/>
      <c r="AS75" s="1"/>
    </row>
    <row r="76" spans="1:45" ht="7.9" customHeight="1" x14ac:dyDescent="0.15">
      <c r="A76" s="9"/>
      <c r="B76" s="15"/>
      <c r="C76" s="15"/>
      <c r="D76" s="12"/>
      <c r="E76" s="12"/>
      <c r="F76" s="12"/>
      <c r="G76" s="12"/>
      <c r="H76" s="12"/>
      <c r="I76" s="12"/>
      <c r="J76" s="12"/>
      <c r="K76" s="12"/>
      <c r="L76" s="12"/>
      <c r="M76" s="12"/>
      <c r="N76" s="12"/>
      <c r="O76" s="12"/>
      <c r="P76" s="12"/>
      <c r="Q76" s="12"/>
      <c r="R76" s="12"/>
      <c r="S76" s="12"/>
      <c r="T76" s="12"/>
      <c r="U76" s="12"/>
      <c r="V76" s="12"/>
      <c r="W76" s="15"/>
      <c r="X76" s="15"/>
      <c r="Y76" s="15"/>
      <c r="Z76" s="12"/>
      <c r="AA76" s="12"/>
      <c r="AB76" s="12"/>
      <c r="AC76" s="12"/>
      <c r="AD76" s="12"/>
      <c r="AE76" s="12"/>
      <c r="AF76" s="12"/>
      <c r="AG76" s="12"/>
      <c r="AH76" s="12"/>
      <c r="AI76" s="12"/>
      <c r="AJ76" s="12"/>
      <c r="AK76" s="12"/>
      <c r="AL76" s="12"/>
      <c r="AM76" s="11"/>
      <c r="AN76" s="11"/>
      <c r="AO76" s="11"/>
      <c r="AP76" s="1"/>
      <c r="AQ76" s="1"/>
      <c r="AR76" s="1"/>
      <c r="AS76" s="1"/>
    </row>
    <row r="77" spans="1:45" x14ac:dyDescent="0.15">
      <c r="A77" s="9"/>
      <c r="B77" s="12"/>
      <c r="C77" s="12"/>
      <c r="D77" s="12" t="s">
        <v>83</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1"/>
      <c r="AN77" s="11"/>
      <c r="AO77" s="11"/>
      <c r="AP77" s="1"/>
      <c r="AQ77" s="1"/>
      <c r="AR77" s="1"/>
      <c r="AS77" s="1"/>
    </row>
    <row r="78" spans="1:45" x14ac:dyDescent="0.15">
      <c r="A78" s="9"/>
      <c r="B78" s="12"/>
      <c r="C78" s="15"/>
      <c r="D78" s="12" t="s">
        <v>33</v>
      </c>
      <c r="E78" s="15"/>
      <c r="F78" s="15"/>
      <c r="G78" s="15"/>
      <c r="H78" s="15"/>
      <c r="I78" s="15"/>
      <c r="J78" s="15"/>
      <c r="K78" s="15"/>
      <c r="L78" s="15"/>
      <c r="M78" s="15"/>
      <c r="N78" s="15"/>
      <c r="O78" s="15"/>
      <c r="P78" s="15"/>
      <c r="Q78" s="15"/>
      <c r="R78" s="15"/>
      <c r="S78" s="15"/>
      <c r="T78" s="15"/>
      <c r="U78" s="15"/>
      <c r="V78" s="12"/>
      <c r="W78" s="12"/>
      <c r="X78" s="12"/>
      <c r="Y78" s="12"/>
      <c r="Z78" s="12"/>
      <c r="AA78" s="12"/>
      <c r="AB78" s="12"/>
      <c r="AC78" s="12"/>
      <c r="AD78" s="12"/>
      <c r="AE78" s="12"/>
      <c r="AF78" s="12"/>
      <c r="AG78" s="12"/>
      <c r="AH78" s="12"/>
      <c r="AI78" s="12"/>
      <c r="AJ78" s="12"/>
      <c r="AK78" s="12"/>
      <c r="AL78" s="12"/>
      <c r="AM78" s="11"/>
      <c r="AN78" s="11"/>
      <c r="AO78" s="11"/>
      <c r="AP78" s="1"/>
      <c r="AQ78" s="1"/>
      <c r="AR78" s="1"/>
      <c r="AS78" s="1"/>
    </row>
    <row r="79" spans="1:45" x14ac:dyDescent="0.15">
      <c r="A79" s="9"/>
      <c r="B79" s="12"/>
      <c r="C79" s="12"/>
      <c r="D79" s="12" t="s">
        <v>58</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1"/>
      <c r="AN79" s="11"/>
      <c r="AO79" s="11"/>
      <c r="AP79" s="1"/>
      <c r="AQ79" s="1"/>
      <c r="AR79" s="1"/>
      <c r="AS79" s="1"/>
    </row>
    <row r="80" spans="1:45" ht="4.9000000000000004" customHeight="1" x14ac:dyDescent="0.15">
      <c r="A80" s="9"/>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
      <c r="AQ80" s="1"/>
      <c r="AR80" s="1"/>
      <c r="AS80" s="1"/>
    </row>
    <row r="81" spans="1:47" x14ac:dyDescent="0.15">
      <c r="A81" s="9"/>
      <c r="B81" s="12" t="s">
        <v>32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
      <c r="AQ81" s="1"/>
      <c r="AR81" s="1"/>
      <c r="AS81" s="1"/>
    </row>
    <row r="82" spans="1:47" ht="7.15" customHeight="1" x14ac:dyDescent="0.15">
      <c r="A82" s="9"/>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
      <c r="AQ82" s="1"/>
      <c r="AR82" s="1"/>
      <c r="AS82" s="1"/>
    </row>
    <row r="83" spans="1:47" x14ac:dyDescent="0.15">
      <c r="A83" s="9"/>
      <c r="B83" s="12"/>
      <c r="C83" s="15"/>
      <c r="D83" s="12" t="s">
        <v>84</v>
      </c>
      <c r="E83" s="12"/>
      <c r="F83" s="12"/>
      <c r="G83" s="12"/>
      <c r="H83" s="12"/>
      <c r="I83" s="12"/>
      <c r="J83" s="12"/>
      <c r="K83" s="12"/>
      <c r="L83" s="12"/>
      <c r="M83" s="9"/>
      <c r="N83" s="28">
        <f>R73/(Q69*T60/1000*1.25)*2</f>
        <v>17.666666666666668</v>
      </c>
      <c r="O83" s="28"/>
      <c r="P83" s="28"/>
      <c r="Q83" s="12" t="s">
        <v>30</v>
      </c>
      <c r="R83" s="12" t="str">
        <f>IF(N83&gt;=Z83,"≧","≦")</f>
        <v>≧</v>
      </c>
      <c r="S83" s="12"/>
      <c r="T83" s="12" t="s">
        <v>28</v>
      </c>
      <c r="U83" s="9"/>
      <c r="V83" s="12"/>
      <c r="W83" s="12"/>
      <c r="X83" s="12"/>
      <c r="Y83" s="12"/>
      <c r="Z83" s="24">
        <v>3.64</v>
      </c>
      <c r="AA83" s="24"/>
      <c r="AB83" s="24"/>
      <c r="AC83" s="12" t="s">
        <v>30</v>
      </c>
      <c r="AD83" s="9"/>
      <c r="AE83" s="12" t="s">
        <v>29</v>
      </c>
      <c r="AF83" s="12"/>
      <c r="AG83" s="16" t="str">
        <f>IF(N83&gt;=Z83,"OK（補強筋にフック不要）","NG（補強筋にフック必要）")</f>
        <v>OK（補強筋にフック不要）</v>
      </c>
      <c r="AH83" s="16"/>
      <c r="AI83" s="12"/>
      <c r="AJ83" s="12"/>
      <c r="AK83" s="12"/>
      <c r="AL83" s="12"/>
      <c r="AM83" s="11"/>
      <c r="AN83" s="11"/>
      <c r="AO83" s="12"/>
      <c r="AP83" s="1"/>
      <c r="AQ83" s="1"/>
      <c r="AR83" s="1"/>
      <c r="AS83" s="1"/>
    </row>
    <row r="84" spans="1:47" ht="10.9" customHeight="1" x14ac:dyDescent="0.15">
      <c r="A84" s="9"/>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
      <c r="AQ84" s="1"/>
      <c r="AR84" s="1"/>
      <c r="AS84" s="1"/>
    </row>
    <row r="85" spans="1:47" ht="14.25" x14ac:dyDescent="0.15">
      <c r="A85" s="9"/>
      <c r="B85" s="10" t="str">
        <f>IF(F55="べた基礎","","ベース筋フックの有無の検討")</f>
        <v>ベース筋フックの有無の検討</v>
      </c>
      <c r="C85" s="11"/>
      <c r="D85" s="11"/>
      <c r="E85" s="11"/>
      <c r="F85" s="11"/>
      <c r="G85" s="11"/>
      <c r="H85" s="11"/>
      <c r="I85" s="11"/>
      <c r="J85" s="11"/>
      <c r="K85" s="11"/>
      <c r="L85" s="11"/>
      <c r="M85" s="11"/>
      <c r="N85" s="11"/>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Q85" s="1"/>
      <c r="AR85" s="1"/>
      <c r="AS85" s="1"/>
    </row>
    <row r="86" spans="1:47" ht="4.9000000000000004" customHeight="1" x14ac:dyDescent="0.15">
      <c r="A86" s="9"/>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
      <c r="AQ86" s="1"/>
      <c r="AR86" s="1"/>
      <c r="AS86" s="1"/>
    </row>
    <row r="87" spans="1:47" ht="13.15" customHeight="1" x14ac:dyDescent="0.15">
      <c r="A87" s="9"/>
      <c r="B87" s="11"/>
      <c r="C87" s="12" t="str">
        <f>IF(F55="べた基礎","","基礎ベースにかかる地反力")</f>
        <v>基礎ベースにかかる地反力</v>
      </c>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
      <c r="AQ87" s="1"/>
      <c r="AR87" s="1"/>
      <c r="AS87" s="1"/>
    </row>
    <row r="88" spans="1:47" ht="4.9000000000000004" customHeight="1" x14ac:dyDescent="0.15">
      <c r="A88" s="9"/>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
      <c r="AQ88" s="1"/>
      <c r="AR88" s="1"/>
      <c r="AS88" s="1"/>
    </row>
    <row r="89" spans="1:47" ht="13.15" customHeight="1" x14ac:dyDescent="0.15">
      <c r="A89" s="9"/>
      <c r="B89" s="11"/>
      <c r="C89" s="11"/>
      <c r="D89" s="12" t="str">
        <f>IF(F55="べた基礎","","σf＝σ-γ’×Df＝")</f>
        <v>σf＝σ-γ’×Df＝</v>
      </c>
      <c r="E89" s="11"/>
      <c r="F89" s="11"/>
      <c r="G89" s="11"/>
      <c r="H89" s="11"/>
      <c r="I89" s="11"/>
      <c r="J89" s="11"/>
      <c r="K89" s="29">
        <f>IF(F55="べた基礎","",D57-20*D60/1000)</f>
        <v>11</v>
      </c>
      <c r="L89" s="29"/>
      <c r="M89" s="29"/>
      <c r="N89" s="12" t="str">
        <f>IF(F55="べた基礎","","kN/m＾2")</f>
        <v>kN/m＾2</v>
      </c>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
      <c r="AQ89" s="1"/>
      <c r="AR89" s="1"/>
      <c r="AS89" s="1"/>
    </row>
    <row r="90" spans="1:47" ht="4.9000000000000004" customHeight="1" x14ac:dyDescent="0.15">
      <c r="A90" s="9"/>
      <c r="B90" s="12"/>
      <c r="C90" s="11"/>
      <c r="D90" s="12"/>
      <c r="E90" s="12"/>
      <c r="F90" s="12"/>
      <c r="G90" s="12"/>
      <c r="H90" s="12"/>
      <c r="I90" s="12"/>
      <c r="J90" s="12"/>
      <c r="K90" s="12"/>
      <c r="L90" s="12"/>
      <c r="M90" s="12"/>
      <c r="N90" s="12"/>
      <c r="O90" s="12"/>
      <c r="P90" s="12"/>
      <c r="Q90" s="9"/>
      <c r="R90" s="9"/>
      <c r="S90" s="9"/>
      <c r="T90" s="9"/>
      <c r="U90" s="9"/>
      <c r="V90" s="12"/>
      <c r="W90" s="12"/>
      <c r="X90" s="12"/>
      <c r="Y90" s="12"/>
      <c r="Z90" s="12"/>
      <c r="AA90" s="12"/>
      <c r="AB90" s="12"/>
      <c r="AC90" s="12"/>
      <c r="AD90" s="12"/>
      <c r="AE90" s="12"/>
      <c r="AF90" s="12"/>
      <c r="AG90" s="12"/>
      <c r="AH90" s="12"/>
      <c r="AI90" s="12"/>
      <c r="AJ90" s="12"/>
      <c r="AK90" s="12"/>
      <c r="AL90" s="12"/>
      <c r="AM90" s="12"/>
      <c r="AN90" s="12"/>
      <c r="AO90" s="12"/>
      <c r="AP90" s="7"/>
      <c r="AQ90" s="1"/>
      <c r="AR90" s="1"/>
      <c r="AS90" s="1"/>
    </row>
    <row r="91" spans="1:47" ht="13.15" customHeight="1" x14ac:dyDescent="0.15">
      <c r="A91" s="9"/>
      <c r="B91" s="12"/>
      <c r="C91" s="12" t="str">
        <f>IF(F55="べた基礎","","基礎ベースに作用する曲げモーメント")</f>
        <v>基礎ベースに作用する曲げモーメント</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
      <c r="AQ91" s="1"/>
      <c r="AR91" s="1"/>
      <c r="AS91" s="1"/>
    </row>
    <row r="92" spans="1:47" ht="13.15" customHeight="1" x14ac:dyDescent="0.15">
      <c r="A92" s="9"/>
      <c r="B92" s="12"/>
      <c r="C92" s="12"/>
      <c r="D92" s="12" t="str">
        <f>IF(F55="べた基礎","","M＝1/2×σf×(（B-b）/2)^2/10＾6＝")</f>
        <v>M＝1/2×σf×(（B-b）/2)^2/10＾6＝</v>
      </c>
      <c r="E92" s="12"/>
      <c r="F92" s="12"/>
      <c r="G92" s="12"/>
      <c r="H92" s="12"/>
      <c r="I92" s="12"/>
      <c r="J92" s="12"/>
      <c r="K92" s="12"/>
      <c r="L92" s="12"/>
      <c r="M92" s="12"/>
      <c r="N92" s="12"/>
      <c r="O92" s="15"/>
      <c r="P92" s="28">
        <f>IF(F55="べた基礎","",1/2*K89*((T60-L60)/2)^2/10^6)</f>
        <v>0.12375</v>
      </c>
      <c r="Q92" s="28"/>
      <c r="R92" s="28"/>
      <c r="S92" s="12" t="str">
        <f>IF(F55="べた基礎","","kN・m")</f>
        <v>kN・m</v>
      </c>
      <c r="T92" s="12"/>
      <c r="U92" s="9"/>
      <c r="V92" s="9"/>
      <c r="W92" s="12"/>
      <c r="X92" s="12"/>
      <c r="Y92" s="12"/>
      <c r="Z92" s="12"/>
      <c r="AA92" s="12"/>
      <c r="AB92" s="12"/>
      <c r="AC92" s="12"/>
      <c r="AD92" s="12"/>
      <c r="AE92" s="12"/>
      <c r="AF92" s="12"/>
      <c r="AG92" s="12"/>
      <c r="AH92" s="12"/>
      <c r="AI92" s="12"/>
      <c r="AJ92" s="12"/>
      <c r="AK92" s="12"/>
      <c r="AL92" s="12"/>
      <c r="AM92" s="12"/>
      <c r="AN92" s="12"/>
      <c r="AO92" s="12"/>
      <c r="AP92" s="1"/>
      <c r="AQ92" s="1"/>
      <c r="AR92" s="1"/>
      <c r="AS92" s="1"/>
    </row>
    <row r="93" spans="1:47" ht="4.9000000000000004" customHeight="1" x14ac:dyDescent="0.15">
      <c r="A93" s="9"/>
      <c r="B93" s="12"/>
      <c r="C93" s="12"/>
      <c r="D93" s="12"/>
      <c r="E93" s="12"/>
      <c r="F93" s="12"/>
      <c r="G93" s="12"/>
      <c r="H93" s="12"/>
      <c r="I93" s="12"/>
      <c r="J93" s="12"/>
      <c r="K93" s="12"/>
      <c r="L93" s="12"/>
      <c r="M93" s="12"/>
      <c r="N93" s="12"/>
      <c r="O93" s="17"/>
      <c r="P93" s="17"/>
      <c r="Q93" s="17"/>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
      <c r="AQ93" s="1"/>
      <c r="AR93" s="1"/>
      <c r="AS93" s="1"/>
    </row>
    <row r="94" spans="1:47" ht="13.15" customHeight="1" x14ac:dyDescent="0.15">
      <c r="A94" s="9"/>
      <c r="B94" s="12"/>
      <c r="C94" s="12" t="str">
        <f>IF(F55="べた基礎","","ベース筋の存在引張応力度")</f>
        <v>ベース筋の存在引張応力度</v>
      </c>
      <c r="D94" s="12"/>
      <c r="E94" s="12"/>
      <c r="F94" s="12"/>
      <c r="G94" s="12"/>
      <c r="H94" s="12"/>
      <c r="I94" s="12"/>
      <c r="J94" s="12"/>
      <c r="K94" s="12"/>
      <c r="L94" s="12"/>
      <c r="M94" s="12"/>
      <c r="N94" s="12"/>
      <c r="O94" s="17"/>
      <c r="P94" s="17"/>
      <c r="Q94" s="17"/>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
      <c r="AQ94" s="1"/>
      <c r="AR94" s="1"/>
      <c r="AS94" s="1"/>
    </row>
    <row r="95" spans="1:47" ht="4.9000000000000004" customHeight="1" x14ac:dyDescent="0.15">
      <c r="A95" s="9"/>
      <c r="B95" s="12"/>
      <c r="C95" s="9"/>
      <c r="D95" s="12"/>
      <c r="E95" s="12"/>
      <c r="F95" s="12"/>
      <c r="G95" s="12"/>
      <c r="H95" s="12"/>
      <c r="I95" s="12"/>
      <c r="J95" s="12"/>
      <c r="K95" s="12"/>
      <c r="L95" s="12"/>
      <c r="M95" s="12"/>
      <c r="N95" s="12"/>
      <c r="O95" s="17"/>
      <c r="P95" s="17"/>
      <c r="Q95" s="17"/>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
      <c r="AQ95" s="1"/>
      <c r="AR95" s="1"/>
      <c r="AS95" s="1"/>
    </row>
    <row r="96" spans="1:47" ht="13.15" customHeight="1" x14ac:dyDescent="0.15">
      <c r="A96" s="9"/>
      <c r="B96" s="12"/>
      <c r="C96" s="12"/>
      <c r="D96" s="12" t="str">
        <f>IF(F55="べた基礎","","σt＝M×10＾6/（0.875×（d-70）×As）＝")</f>
        <v>σt＝M×10＾6/（0.875×（d-70）×As）＝</v>
      </c>
      <c r="E96" s="12"/>
      <c r="F96" s="12"/>
      <c r="G96" s="12"/>
      <c r="H96" s="12"/>
      <c r="I96" s="12"/>
      <c r="J96" s="12"/>
      <c r="K96" s="12"/>
      <c r="L96" s="12"/>
      <c r="M96" s="12"/>
      <c r="N96" s="12"/>
      <c r="O96" s="17"/>
      <c r="P96" s="17"/>
      <c r="Q96" s="17"/>
      <c r="R96" s="28">
        <f>IF(F55="べた基礎","",P92*10^6/((0.875*(AH60-70)*X63)))</f>
        <v>4.1760404949381327</v>
      </c>
      <c r="S96" s="28"/>
      <c r="T96" s="28"/>
      <c r="U96" s="12" t="str">
        <f>IF(F55="べた基礎","","N/mm^2")</f>
        <v>N/mm^2</v>
      </c>
      <c r="V96" s="12"/>
      <c r="W96" s="12"/>
      <c r="X96" s="15" t="str">
        <f>IF(F55="べた基礎","",IF(R96&gt;=AB96,"≧","≦"))</f>
        <v>≦</v>
      </c>
      <c r="Y96" s="12"/>
      <c r="Z96" s="30" t="str">
        <f>IF(F55="べた基礎","","ｆｔ＝")</f>
        <v>ｆｔ＝</v>
      </c>
      <c r="AA96" s="30"/>
      <c r="AB96" s="26">
        <f>IF(F55="べた基礎","",195)</f>
        <v>195</v>
      </c>
      <c r="AC96" s="26"/>
      <c r="AD96" s="12" t="str">
        <f>IF(F55="べた基礎","","N/mm＾2（SD295）")</f>
        <v>N/mm＾2（SD295）</v>
      </c>
      <c r="AE96" s="12"/>
      <c r="AF96" s="12"/>
      <c r="AG96" s="12"/>
      <c r="AH96" s="12"/>
      <c r="AI96" s="12"/>
      <c r="AJ96" s="22" t="str">
        <f>IF(F55="べた基礎","","判定" )</f>
        <v>判定</v>
      </c>
      <c r="AK96" s="22"/>
      <c r="AL96" s="23" t="str">
        <f>IF(F55="べた基礎","",IF(R96&lt;=AB96,"OK","NG"))</f>
        <v>OK</v>
      </c>
      <c r="AM96" s="23"/>
      <c r="AN96" s="16"/>
      <c r="AO96" s="16"/>
      <c r="AP96" s="5"/>
      <c r="AQ96" s="5"/>
      <c r="AR96" s="5"/>
      <c r="AS96" s="5"/>
      <c r="AT96" s="5"/>
      <c r="AU96" s="5"/>
    </row>
    <row r="97" spans="1:45" ht="4.9000000000000004" customHeight="1" x14ac:dyDescent="0.15">
      <c r="A97" s="9"/>
      <c r="B97" s="12"/>
      <c r="C97" s="12"/>
      <c r="D97" s="12"/>
      <c r="E97" s="12"/>
      <c r="F97" s="12"/>
      <c r="G97" s="12"/>
      <c r="H97" s="12"/>
      <c r="I97" s="12"/>
      <c r="J97" s="12"/>
      <c r="K97" s="12"/>
      <c r="L97" s="12"/>
      <c r="M97" s="12"/>
      <c r="N97" s="12"/>
      <c r="O97" s="17"/>
      <c r="P97" s="17"/>
      <c r="Q97" s="17"/>
      <c r="R97" s="17"/>
      <c r="S97" s="17"/>
      <c r="T97" s="17"/>
      <c r="U97" s="12"/>
      <c r="V97" s="12"/>
      <c r="W97" s="12"/>
      <c r="X97" s="12"/>
      <c r="Y97" s="12"/>
      <c r="Z97" s="12"/>
      <c r="AA97" s="12"/>
      <c r="AB97" s="12"/>
      <c r="AC97" s="12"/>
      <c r="AD97" s="12"/>
      <c r="AE97" s="12"/>
      <c r="AF97" s="12"/>
      <c r="AG97" s="12"/>
      <c r="AH97" s="12"/>
      <c r="AI97" s="12"/>
      <c r="AJ97" s="12"/>
      <c r="AK97" s="12"/>
      <c r="AL97" s="12"/>
      <c r="AM97" s="12"/>
      <c r="AN97" s="12"/>
      <c r="AO97" s="12"/>
      <c r="AP97" s="1"/>
      <c r="AQ97" s="1"/>
      <c r="AR97" s="1"/>
      <c r="AS97" s="1"/>
    </row>
    <row r="98" spans="1:45" ht="13.15" customHeight="1" x14ac:dyDescent="0.15">
      <c r="A98" s="9"/>
      <c r="B98" s="12"/>
      <c r="C98" s="12" t="str">
        <f>IF(F55="べた基礎","","ベース筋の必要定着長さ")</f>
        <v>ベース筋の必要定着長さ</v>
      </c>
      <c r="D98" s="12"/>
      <c r="E98" s="12"/>
      <c r="F98" s="12"/>
      <c r="G98" s="12"/>
      <c r="H98" s="12"/>
      <c r="I98" s="12"/>
      <c r="J98" s="12"/>
      <c r="K98" s="12"/>
      <c r="L98" s="12"/>
      <c r="M98" s="12"/>
      <c r="N98" s="12"/>
      <c r="O98" s="17"/>
      <c r="P98" s="17"/>
      <c r="Q98" s="17"/>
      <c r="R98" s="17"/>
      <c r="S98" s="17"/>
      <c r="T98" s="17"/>
      <c r="U98" s="12"/>
      <c r="V98" s="12"/>
      <c r="W98" s="12"/>
      <c r="X98" s="12"/>
      <c r="Y98" s="12"/>
      <c r="Z98" s="12"/>
      <c r="AA98" s="12"/>
      <c r="AB98" s="12"/>
      <c r="AC98" s="12"/>
      <c r="AD98" s="12"/>
      <c r="AE98" s="12"/>
      <c r="AF98" s="12"/>
      <c r="AG98" s="12"/>
      <c r="AH98" s="12"/>
      <c r="AI98" s="12"/>
      <c r="AJ98" s="12"/>
      <c r="AK98" s="12"/>
      <c r="AL98" s="12"/>
      <c r="AM98" s="12"/>
      <c r="AN98" s="12"/>
      <c r="AO98" s="12"/>
      <c r="AP98" s="1"/>
      <c r="AQ98" s="1"/>
      <c r="AR98" s="1"/>
      <c r="AS98" s="1"/>
    </row>
    <row r="99" spans="1:45" ht="4.9000000000000004" customHeight="1" x14ac:dyDescent="0.15">
      <c r="A99" s="9"/>
      <c r="B99" s="12"/>
      <c r="C99" s="9"/>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
      <c r="AQ99" s="1"/>
      <c r="AR99" s="1"/>
      <c r="AS99" s="1"/>
    </row>
    <row r="100" spans="1:45" ht="13.15" customHeight="1" x14ac:dyDescent="0.15">
      <c r="A100" s="9"/>
      <c r="B100" s="12"/>
      <c r="C100" s="12"/>
      <c r="D100" s="12" t="str">
        <f>IF(F55="べた基礎","","ld＝σt×db/（４×0.8×fa）　≦　ｌ" )</f>
        <v>ld＝σt×db/（４×0.8×fa）　≦　ｌ</v>
      </c>
      <c r="E100" s="12"/>
      <c r="F100" s="9"/>
      <c r="G100" s="12"/>
      <c r="H100" s="12"/>
      <c r="I100" s="12"/>
      <c r="J100" s="12"/>
      <c r="K100" s="12"/>
      <c r="L100" s="12"/>
      <c r="M100" s="12"/>
      <c r="N100" s="12"/>
      <c r="O100" s="12"/>
      <c r="P100" s="22" t="str">
        <f>IF(F55="べた基礎","","mm" )</f>
        <v>mm</v>
      </c>
      <c r="Q100" s="2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
      <c r="AQ100" s="1"/>
      <c r="AR100" s="1"/>
      <c r="AS100" s="1"/>
    </row>
    <row r="101" spans="1:45" ht="6" customHeight="1" x14ac:dyDescent="0.15">
      <c r="A101" s="9"/>
      <c r="B101" s="15"/>
      <c r="C101" s="12"/>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row>
    <row r="102" spans="1:45" x14ac:dyDescent="0.15">
      <c r="A102" s="9"/>
      <c r="B102" s="15"/>
      <c r="C102" s="15"/>
      <c r="D102" s="12" t="str">
        <f>(IF(F55="べた基礎","","上式を満たす場合は、ベース筋の定着長さが必要定着長さを満足するためベース筋のフックを不要とすることができる。"))</f>
        <v>上式を満たす場合は、ベース筋の定着長さが必要定着長さを満足するためベース筋のフックを不要とすることができる。</v>
      </c>
      <c r="E102" s="15"/>
      <c r="F102" s="15"/>
      <c r="G102" s="15"/>
      <c r="H102" s="15"/>
      <c r="I102" s="15"/>
      <c r="J102" s="15"/>
      <c r="K102" s="15"/>
      <c r="L102" s="15"/>
      <c r="M102" s="15"/>
      <c r="N102" s="15"/>
      <c r="O102" s="15"/>
      <c r="P102" s="12"/>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row>
    <row r="103" spans="1:45" ht="4.9000000000000004" customHeight="1" x14ac:dyDescent="0.15">
      <c r="A103" s="9"/>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row>
    <row r="104" spans="1:45" x14ac:dyDescent="0.15">
      <c r="A104" s="9"/>
      <c r="B104" s="15"/>
      <c r="C104" s="15"/>
      <c r="D104" s="26" t="str">
        <f>IF(F55="べた基礎","","ld＝" )</f>
        <v>ld＝</v>
      </c>
      <c r="E104" s="26"/>
      <c r="F104" s="25">
        <f>IF(F55="べた基礎","",R96*D62/(4*0.8*AE58))</f>
        <v>8.0786497669934096</v>
      </c>
      <c r="G104" s="25"/>
      <c r="H104" s="25"/>
      <c r="I104" s="22" t="str">
        <f>IF(F55="べた基礎","","mm" )</f>
        <v>mm</v>
      </c>
      <c r="J104" s="22"/>
      <c r="K104" s="15" t="str">
        <f>IF(F55="べた基礎","",IF(F104&gt;=O104,"≧","≦"))</f>
        <v>≦</v>
      </c>
      <c r="L104" s="15"/>
      <c r="M104" s="26" t="str">
        <f>IF(F55="べた基礎","","l＝" )</f>
        <v>l＝</v>
      </c>
      <c r="N104" s="26"/>
      <c r="O104" s="27">
        <f>IF(F55="べた基礎","",(T60-L60)/2-70)</f>
        <v>80</v>
      </c>
      <c r="P104" s="27"/>
      <c r="Q104" s="27"/>
      <c r="R104" s="22" t="str">
        <f>IF(F55="べた基礎","","mm" )</f>
        <v>mm</v>
      </c>
      <c r="S104" s="22"/>
      <c r="T104" s="15"/>
      <c r="U104" s="22" t="str">
        <f>IF(F55="べた基礎","","判定" )</f>
        <v>判定</v>
      </c>
      <c r="V104" s="22"/>
      <c r="W104" s="31" t="str">
        <f>IF(F55="べた基礎","",IF(F104&lt;=O104,"OK（ベース筋にフック不要）","NG（ベース筋にフック必要）"))</f>
        <v>OK（ベース筋にフック不要）</v>
      </c>
      <c r="X104" s="31"/>
      <c r="Y104" s="31"/>
      <c r="Z104" s="31"/>
      <c r="AA104" s="31"/>
      <c r="AB104" s="31"/>
      <c r="AC104" s="31"/>
      <c r="AD104" s="31"/>
      <c r="AE104" s="31"/>
      <c r="AF104" s="31"/>
      <c r="AG104" s="15"/>
      <c r="AH104" s="15"/>
      <c r="AI104" s="15"/>
      <c r="AJ104" s="15"/>
      <c r="AK104" s="15"/>
      <c r="AL104" s="15"/>
      <c r="AM104" s="15"/>
      <c r="AN104" s="15"/>
      <c r="AO104" s="15"/>
    </row>
    <row r="105" spans="1:45" x14ac:dyDescent="0.15">
      <c r="B105" s="4"/>
      <c r="C105" s="4"/>
      <c r="D105" s="2"/>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5" x14ac:dyDescent="0.15">
      <c r="B106" s="4"/>
      <c r="C106" s="4"/>
      <c r="L106" s="4"/>
      <c r="Y106" s="4"/>
      <c r="Z106" s="4"/>
      <c r="AA106" s="4"/>
      <c r="AB106" s="4"/>
      <c r="AC106" s="4"/>
      <c r="AD106" s="4"/>
      <c r="AE106" s="4"/>
      <c r="AF106" s="4"/>
      <c r="AG106" s="4"/>
      <c r="AH106" s="4"/>
      <c r="AI106" s="4"/>
      <c r="AJ106" s="4"/>
      <c r="AK106" s="4"/>
      <c r="AL106" s="4"/>
      <c r="AM106" s="4"/>
      <c r="AN106" s="4"/>
      <c r="AO106" s="4"/>
    </row>
    <row r="107" spans="1:45" x14ac:dyDescent="0.1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5" x14ac:dyDescent="0.1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5" x14ac:dyDescent="0.15">
      <c r="C109" s="4"/>
    </row>
    <row r="232" spans="2:3" x14ac:dyDescent="0.15">
      <c r="B232" s="18" t="s">
        <v>86</v>
      </c>
      <c r="C232" s="18"/>
    </row>
    <row r="233" spans="2:3" x14ac:dyDescent="0.15">
      <c r="B233" s="18"/>
      <c r="C233" s="18"/>
    </row>
    <row r="234" spans="2:3" x14ac:dyDescent="0.15">
      <c r="B234" s="18" t="s">
        <v>51</v>
      </c>
      <c r="C234" s="18"/>
    </row>
    <row r="235" spans="2:3" x14ac:dyDescent="0.15">
      <c r="B235" s="18" t="s">
        <v>52</v>
      </c>
      <c r="C235" s="18"/>
    </row>
  </sheetData>
  <sheetProtection algorithmName="SHA-512" hashValue="zFHiMxsEJ97hlvBDdcwxLPR5QZmALm42ZQ3y0lAngoLLYa/98k68TTwqxG8GowLMBc/xPG5b9+kEupmv6biN3w==" saltValue="zKH2/LeWzQ3qTxfUJZb8og==" spinCount="100000" sheet="1" objects="1" scenarios="1"/>
  <mergeCells count="41">
    <mergeCell ref="AH60:AJ60"/>
    <mergeCell ref="B60:C60"/>
    <mergeCell ref="R73:T73"/>
    <mergeCell ref="X63:Z63"/>
    <mergeCell ref="AA60:AC60"/>
    <mergeCell ref="Y60:Z60"/>
    <mergeCell ref="D62:E62"/>
    <mergeCell ref="O62:P62"/>
    <mergeCell ref="Q69:S69"/>
    <mergeCell ref="B62:C62"/>
    <mergeCell ref="B57:C57"/>
    <mergeCell ref="J60:K60"/>
    <mergeCell ref="L60:N60"/>
    <mergeCell ref="K57:L57"/>
    <mergeCell ref="R60:S60"/>
    <mergeCell ref="F55:I55"/>
    <mergeCell ref="AE57:AF57"/>
    <mergeCell ref="AE58:AF58"/>
    <mergeCell ref="D60:F60"/>
    <mergeCell ref="D57:F57"/>
    <mergeCell ref="M57:O57"/>
    <mergeCell ref="T60:V60"/>
    <mergeCell ref="AF60:AG60"/>
    <mergeCell ref="D104:E104"/>
    <mergeCell ref="W104:AF104"/>
    <mergeCell ref="I104:J104"/>
    <mergeCell ref="R104:S104"/>
    <mergeCell ref="U104:V104"/>
    <mergeCell ref="AJ96:AK96"/>
    <mergeCell ref="AL96:AM96"/>
    <mergeCell ref="P100:Q100"/>
    <mergeCell ref="Z83:AB83"/>
    <mergeCell ref="F104:H104"/>
    <mergeCell ref="M104:N104"/>
    <mergeCell ref="O104:Q104"/>
    <mergeCell ref="P92:R92"/>
    <mergeCell ref="R96:T96"/>
    <mergeCell ref="N83:P83"/>
    <mergeCell ref="K89:M89"/>
    <mergeCell ref="AB96:AC96"/>
    <mergeCell ref="Z96:AA96"/>
  </mergeCells>
  <phoneticPr fontId="1"/>
  <dataValidations count="1">
    <dataValidation type="list" allowBlank="1" showInputMessage="1" showErrorMessage="1" sqref="F55" xr:uid="{00000000-0002-0000-0100-000000000000}">
      <formula1>$B$234:$B$235</formula1>
    </dataValidation>
  </dataValidations>
  <pageMargins left="0.23622047244094491" right="0" top="0.19685039370078741" bottom="0.35433070866141736" header="0"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シート説明</vt:lpstr>
      <vt:lpstr>計算シート</vt:lpstr>
      <vt:lpstr>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021367</dc:creator>
  <cp:lastModifiedBy>ikjc.04@outlook.jp</cp:lastModifiedBy>
  <cp:lastPrinted>2025-07-14T08:37:18Z</cp:lastPrinted>
  <dcterms:created xsi:type="dcterms:W3CDTF">2025-03-06T07:28:24Z</dcterms:created>
  <dcterms:modified xsi:type="dcterms:W3CDTF">2025-12-11T07:16:37Z</dcterms:modified>
</cp:coreProperties>
</file>